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F6YAn5hQzE7e1RTndbkSzeJHHHqL8iLoCxr4vLRQpfz2</t>
        </is>
      </c>
      <c r="B2" t="inlineStr">
        <is>
          <t>MWRP</t>
        </is>
      </c>
      <c r="C2" t="n">
        <v>0</v>
      </c>
      <c r="D2" t="n">
        <v>0</v>
      </c>
      <c r="E2" t="n">
        <v>0</v>
      </c>
      <c r="F2" t="n">
        <v>3.8</v>
      </c>
      <c r="G2" t="n">
        <v>0</v>
      </c>
      <c r="H2" t="n">
        <v>100</v>
      </c>
      <c r="I2" t="n">
        <v>0</v>
      </c>
      <c r="J2" t="n">
        <v>-1</v>
      </c>
      <c r="K2" t="n">
        <v>-1</v>
      </c>
      <c r="L2">
        <f>HYPERLINK("https://www.defined.fi/sol/F6YAn5hQzE7e1RTndbkSzeJHHHqL8iLoCxr4vLRQpfz2?maker=JD38n7ynKYcgPpF7k1BhXEeREu1KqptU93fVGy3S624k","https://www.defined.fi/sol/F6YAn5hQzE7e1RTndbkSzeJHHHqL8iLoCxr4vLRQpfz2?maker=JD38n7ynKYcgPpF7k1BhXEeREu1KqptU93fVGy3S624k")</f>
        <v/>
      </c>
      <c r="M2">
        <f>HYPERLINK("https://dexscreener.com/solana/F6YAn5hQzE7e1RTndbkSzeJHHHqL8iLoCxr4vLRQpfz2?maker=JD38n7ynKYcgPpF7k1BhXEeREu1KqptU93fVGy3S624k","https://dexscreener.com/solana/F6YAn5hQzE7e1RTndbkSzeJHHHqL8iLoCxr4vLRQpfz2?maker=JD38n7ynKYcgPpF7k1BhXEeREu1KqptU93fVGy3S624k")</f>
        <v/>
      </c>
    </row>
    <row r="3">
      <c r="A3" t="inlineStr">
        <is>
          <t>ZEUS1aR7aX8DFFJf5QjWj2ftDDdNTroMNGo8YoQm3Gq</t>
        </is>
      </c>
      <c r="B3" t="inlineStr">
        <is>
          <t>ZEUS</t>
        </is>
      </c>
      <c r="C3" t="n">
        <v>0</v>
      </c>
      <c r="D3" t="n">
        <v>-0.005</v>
      </c>
      <c r="E3" t="n">
        <v>-0</v>
      </c>
      <c r="F3" t="n">
        <v>2.65</v>
      </c>
      <c r="G3" t="n">
        <v>9.49</v>
      </c>
      <c r="H3" t="n">
        <v>12</v>
      </c>
      <c r="I3" t="n">
        <v>10</v>
      </c>
      <c r="J3" t="n">
        <v>-1</v>
      </c>
      <c r="K3" t="n">
        <v>-1</v>
      </c>
      <c r="L3">
        <f>HYPERLINK("https://www.defined.fi/sol/ZEUS1aR7aX8DFFJf5QjWj2ftDDdNTroMNGo8YoQm3Gq?maker=JD38n7ynKYcgPpF7k1BhXEeREu1KqptU93fVGy3S624k","https://www.defined.fi/sol/ZEUS1aR7aX8DFFJf5QjWj2ftDDdNTroMNGo8YoQm3Gq?maker=JD38n7ynKYcgPpF7k1BhXEeREu1KqptU93fVGy3S624k")</f>
        <v/>
      </c>
      <c r="M3">
        <f>HYPERLINK("https://dexscreener.com/solana/ZEUS1aR7aX8DFFJf5QjWj2ftDDdNTroMNGo8YoQm3Gq?maker=JD38n7ynKYcgPpF7k1BhXEeREu1KqptU93fVGy3S624k","https://dexscreener.com/solana/ZEUS1aR7aX8DFFJf5QjWj2ftDDdNTroMNGo8YoQm3Gq?maker=JD38n7ynKYcgPpF7k1BhXEeREu1KqptU93fVGy3S624k")</f>
        <v/>
      </c>
    </row>
    <row r="4">
      <c r="A4" t="inlineStr">
        <is>
          <t>9BB6NFEcjBCtnNLFko2FqVQBq8HHM13kCyYcdQbgpump</t>
        </is>
      </c>
      <c r="B4" t="inlineStr">
        <is>
          <t>Fartcoin</t>
        </is>
      </c>
      <c r="C4" t="n">
        <v>0</v>
      </c>
      <c r="D4" t="n">
        <v>1.96</v>
      </c>
      <c r="E4" t="n">
        <v>0</v>
      </c>
      <c r="F4" t="n">
        <v>182.85</v>
      </c>
      <c r="G4" t="n">
        <v>789.86</v>
      </c>
      <c r="H4" t="n">
        <v>1793</v>
      </c>
      <c r="I4" t="n">
        <v>995</v>
      </c>
      <c r="J4" t="n">
        <v>-1</v>
      </c>
      <c r="K4" t="n">
        <v>-1</v>
      </c>
      <c r="L4">
        <f>HYPERLINK("https://www.defined.fi/sol/9BB6NFEcjBCtnNLFko2FqVQBq8HHM13kCyYcdQbgpump?maker=JD38n7ynKYcgPpF7k1BhXEeREu1KqptU93fVGy3S624k","https://www.defined.fi/sol/9BB6NFEcjBCtnNLFko2FqVQBq8HHM13kCyYcdQbgpump?maker=JD38n7ynKYcgPpF7k1BhXEeREu1KqptU93fVGy3S624k")</f>
        <v/>
      </c>
      <c r="M4">
        <f>HYPERLINK("https://dexscreener.com/solana/9BB6NFEcjBCtnNLFko2FqVQBq8HHM13kCyYcdQbgpump?maker=JD38n7ynKYcgPpF7k1BhXEeREu1KqptU93fVGy3S624k","https://dexscreener.com/solana/9BB6NFEcjBCtnNLFko2FqVQBq8HHM13kCyYcdQbgpump?maker=JD38n7ynKYcgPpF7k1BhXEeREu1KqptU93fVGy3S624k")</f>
        <v/>
      </c>
    </row>
    <row r="5">
      <c r="A5" t="inlineStr">
        <is>
          <t>2XSD9iTY6FBFqrLPohxYHq46dodXGhCZs8dc6ZYxpdA5</t>
        </is>
      </c>
      <c r="B5" t="inlineStr">
        <is>
          <t>BULL</t>
        </is>
      </c>
      <c r="C5" t="n">
        <v>0</v>
      </c>
      <c r="D5" t="n">
        <v>-0.007</v>
      </c>
      <c r="E5" t="n">
        <v>-0</v>
      </c>
      <c r="F5" t="n">
        <v>40.15</v>
      </c>
      <c r="G5" t="n">
        <v>5.2</v>
      </c>
      <c r="H5" t="n">
        <v>197</v>
      </c>
      <c r="I5" t="n">
        <v>62</v>
      </c>
      <c r="J5" t="n">
        <v>-1</v>
      </c>
      <c r="K5" t="n">
        <v>-1</v>
      </c>
      <c r="L5">
        <f>HYPERLINK("https://www.defined.fi/sol/2XSD9iTY6FBFqrLPohxYHq46dodXGhCZs8dc6ZYxpdA5?maker=JD38n7ynKYcgPpF7k1BhXEeREu1KqptU93fVGy3S624k","https://www.defined.fi/sol/2XSD9iTY6FBFqrLPohxYHq46dodXGhCZs8dc6ZYxpdA5?maker=JD38n7ynKYcgPpF7k1BhXEeREu1KqptU93fVGy3S624k")</f>
        <v/>
      </c>
      <c r="M5">
        <f>HYPERLINK("https://dexscreener.com/solana/2XSD9iTY6FBFqrLPohxYHq46dodXGhCZs8dc6ZYxpdA5?maker=JD38n7ynKYcgPpF7k1BhXEeREu1KqptU93fVGy3S624k","https://dexscreener.com/solana/2XSD9iTY6FBFqrLPohxYHq46dodXGhCZs8dc6ZYxpdA5?maker=JD38n7ynKYcgPpF7k1BhXEeREu1KqptU93fVGy3S624k")</f>
        <v/>
      </c>
    </row>
    <row r="6">
      <c r="A6" t="inlineStr">
        <is>
          <t>3Rcc6tMyS7ZEa29dxV4g3J5StorS9J1dn98gd42pZTk1</t>
        </is>
      </c>
      <c r="B6" t="inlineStr">
        <is>
          <t>MIMANY</t>
        </is>
      </c>
      <c r="C6" t="n">
        <v>0</v>
      </c>
      <c r="D6" t="n">
        <v>0</v>
      </c>
      <c r="E6" t="n">
        <v>0</v>
      </c>
      <c r="F6" t="n">
        <v>12.61</v>
      </c>
      <c r="G6" t="n">
        <v>0</v>
      </c>
      <c r="H6" t="n">
        <v>173</v>
      </c>
      <c r="I6" t="n">
        <v>0</v>
      </c>
      <c r="J6" t="n">
        <v>-1</v>
      </c>
      <c r="K6" t="n">
        <v>-1</v>
      </c>
      <c r="L6">
        <f>HYPERLINK("https://www.defined.fi/sol/3Rcc6tMyS7ZEa29dxV4g3J5StorS9J1dn98gd42pZTk1?maker=JD38n7ynKYcgPpF7k1BhXEeREu1KqptU93fVGy3S624k","https://www.defined.fi/sol/3Rcc6tMyS7ZEa29dxV4g3J5StorS9J1dn98gd42pZTk1?maker=JD38n7ynKYcgPpF7k1BhXEeREu1KqptU93fVGy3S624k")</f>
        <v/>
      </c>
      <c r="M6">
        <f>HYPERLINK("https://dexscreener.com/solana/3Rcc6tMyS7ZEa29dxV4g3J5StorS9J1dn98gd42pZTk1?maker=JD38n7ynKYcgPpF7k1BhXEeREu1KqptU93fVGy3S624k","https://dexscreener.com/solana/3Rcc6tMyS7ZEa29dxV4g3J5StorS9J1dn98gd42pZTk1?maker=JD38n7ynKYcgPpF7k1BhXEeREu1KqptU93fVGy3S624k")</f>
        <v/>
      </c>
    </row>
    <row r="7">
      <c r="A7" t="inlineStr">
        <is>
          <t>DEJiPKx5GActUtB6qUssreUxkhXtL4hTQAAJZ7Ccw8se</t>
        </is>
      </c>
      <c r="B7" t="inlineStr">
        <is>
          <t>XD</t>
        </is>
      </c>
      <c r="C7" t="n">
        <v>0</v>
      </c>
      <c r="D7" t="n">
        <v>0</v>
      </c>
      <c r="E7" t="n">
        <v>0</v>
      </c>
      <c r="F7" t="n">
        <v>52.17</v>
      </c>
      <c r="G7" t="n">
        <v>0</v>
      </c>
      <c r="H7" t="n">
        <v>86</v>
      </c>
      <c r="I7" t="n">
        <v>0</v>
      </c>
      <c r="J7" t="n">
        <v>-1</v>
      </c>
      <c r="K7" t="n">
        <v>-1</v>
      </c>
      <c r="L7">
        <f>HYPERLINK("https://www.defined.fi/sol/DEJiPKx5GActUtB6qUssreUxkhXtL4hTQAAJZ7Ccw8se?maker=JD38n7ynKYcgPpF7k1BhXEeREu1KqptU93fVGy3S624k","https://www.defined.fi/sol/DEJiPKx5GActUtB6qUssreUxkhXtL4hTQAAJZ7Ccw8se?maker=JD38n7ynKYcgPpF7k1BhXEeREu1KqptU93fVGy3S624k")</f>
        <v/>
      </c>
      <c r="M7">
        <f>HYPERLINK("https://dexscreener.com/solana/DEJiPKx5GActUtB6qUssreUxkhXtL4hTQAAJZ7Ccw8se?maker=JD38n7ynKYcgPpF7k1BhXEeREu1KqptU93fVGy3S624k","https://dexscreener.com/solana/DEJiPKx5GActUtB6qUssreUxkhXtL4hTQAAJZ7Ccw8se?maker=JD38n7ynKYcgPpF7k1BhXEeREu1KqptU93fVGy3S624k")</f>
        <v/>
      </c>
    </row>
    <row r="8">
      <c r="A8" t="inlineStr">
        <is>
          <t>SENDdRQtYMWaQrBroBrJ2Q53fgVuq95CV9UPGEvpCxa</t>
        </is>
      </c>
      <c r="B8" t="inlineStr">
        <is>
          <t>SEND</t>
        </is>
      </c>
      <c r="C8" t="n">
        <v>0</v>
      </c>
      <c r="D8" t="n">
        <v>0</v>
      </c>
      <c r="E8" t="n">
        <v>-1</v>
      </c>
      <c r="F8" t="n">
        <v>0.952</v>
      </c>
      <c r="G8" t="n">
        <v>0</v>
      </c>
      <c r="H8" t="n">
        <v>19</v>
      </c>
      <c r="I8" t="n">
        <v>0</v>
      </c>
      <c r="J8" t="n">
        <v>-1</v>
      </c>
      <c r="K8" t="n">
        <v>-1</v>
      </c>
      <c r="L8">
        <f>HYPERLINK("https://www.defined.fi/sol/SENDdRQtYMWaQrBroBrJ2Q53fgVuq95CV9UPGEvpCxa?maker=JD38n7ynKYcgPpF7k1BhXEeREu1KqptU93fVGy3S624k","https://www.defined.fi/sol/SENDdRQtYMWaQrBroBrJ2Q53fgVuq95CV9UPGEvpCxa?maker=JD38n7ynKYcgPpF7k1BhXEeREu1KqptU93fVGy3S624k")</f>
        <v/>
      </c>
      <c r="M8">
        <f>HYPERLINK("https://dexscreener.com/solana/SENDdRQtYMWaQrBroBrJ2Q53fgVuq95CV9UPGEvpCxa?maker=JD38n7ynKYcgPpF7k1BhXEeREu1KqptU93fVGy3S624k","https://dexscreener.com/solana/SENDdRQtYMWaQrBroBrJ2Q53fgVuq95CV9UPGEvpCxa?maker=JD38n7ynKYcgPpF7k1BhXEeREu1KqptU93fVGy3S624k")</f>
        <v/>
      </c>
    </row>
    <row r="9">
      <c r="A9" t="inlineStr">
        <is>
          <t>EHHAKzPZJhQy4fc7CTaJPFsetPgKnC6JNCdv6pqsQ7Ma</t>
        </is>
      </c>
      <c r="B9" t="inlineStr">
        <is>
          <t>21e8</t>
        </is>
      </c>
      <c r="C9" t="n">
        <v>0</v>
      </c>
      <c r="D9" t="n">
        <v>-1.16</v>
      </c>
      <c r="E9" t="n">
        <v>-0.04</v>
      </c>
      <c r="F9" t="n">
        <v>21.68</v>
      </c>
      <c r="G9" t="n">
        <v>32.39</v>
      </c>
      <c r="H9" t="n">
        <v>239</v>
      </c>
      <c r="I9" t="n">
        <v>264</v>
      </c>
      <c r="J9" t="n">
        <v>-1</v>
      </c>
      <c r="K9" t="n">
        <v>-1</v>
      </c>
      <c r="L9">
        <f>HYPERLINK("https://www.defined.fi/sol/EHHAKzPZJhQy4fc7CTaJPFsetPgKnC6JNCdv6pqsQ7Ma?maker=JD38n7ynKYcgPpF7k1BhXEeREu1KqptU93fVGy3S624k","https://www.defined.fi/sol/EHHAKzPZJhQy4fc7CTaJPFsetPgKnC6JNCdv6pqsQ7Ma?maker=JD38n7ynKYcgPpF7k1BhXEeREu1KqptU93fVGy3S624k")</f>
        <v/>
      </c>
      <c r="M9">
        <f>HYPERLINK("https://dexscreener.com/solana/EHHAKzPZJhQy4fc7CTaJPFsetPgKnC6JNCdv6pqsQ7Ma?maker=JD38n7ynKYcgPpF7k1BhXEeREu1KqptU93fVGy3S624k","https://dexscreener.com/solana/EHHAKzPZJhQy4fc7CTaJPFsetPgKnC6JNCdv6pqsQ7Ma?maker=JD38n7ynKYcgPpF7k1BhXEeREu1KqptU93fVGy3S624k")</f>
        <v/>
      </c>
    </row>
    <row r="10">
      <c r="A10" t="inlineStr">
        <is>
          <t>ARiZfq6dK19uNqxWyRudhbM2MswLyYhVUHdndGkffdGc</t>
        </is>
      </c>
      <c r="B10" t="inlineStr">
        <is>
          <t>GEMINI</t>
        </is>
      </c>
      <c r="C10" t="n">
        <v>0</v>
      </c>
      <c r="D10" t="n">
        <v>0</v>
      </c>
      <c r="E10" t="n">
        <v>0</v>
      </c>
      <c r="F10" t="n">
        <v>0</v>
      </c>
      <c r="G10" t="n">
        <v>10.7</v>
      </c>
      <c r="H10" t="n">
        <v>0</v>
      </c>
      <c r="I10" t="n">
        <v>44</v>
      </c>
      <c r="J10" t="n">
        <v>-1</v>
      </c>
      <c r="K10" t="n">
        <v>-1</v>
      </c>
      <c r="L10">
        <f>HYPERLINK("https://www.defined.fi/sol/ARiZfq6dK19uNqxWyRudhbM2MswLyYhVUHdndGkffdGc?maker=JD38n7ynKYcgPpF7k1BhXEeREu1KqptU93fVGy3S624k","https://www.defined.fi/sol/ARiZfq6dK19uNqxWyRudhbM2MswLyYhVUHdndGkffdGc?maker=JD38n7ynKYcgPpF7k1BhXEeREu1KqptU93fVGy3S624k")</f>
        <v/>
      </c>
      <c r="M10">
        <f>HYPERLINK("https://dexscreener.com/solana/ARiZfq6dK19uNqxWyRudhbM2MswLyYhVUHdndGkffdGc?maker=JD38n7ynKYcgPpF7k1BhXEeREu1KqptU93fVGy3S624k","https://dexscreener.com/solana/ARiZfq6dK19uNqxWyRudhbM2MswLyYhVUHdndGkffdGc?maker=JD38n7ynKYcgPpF7k1BhXEeREu1KqptU93fVGy3S624k")</f>
        <v/>
      </c>
    </row>
    <row r="11">
      <c r="A11" t="inlineStr">
        <is>
          <t>DbaSVQ87gQumixFumMHCrMKFpq5dSYNtKiVNDw3Vpump</t>
        </is>
      </c>
      <c r="B11" t="inlineStr">
        <is>
          <t>INU</t>
        </is>
      </c>
      <c r="C11" t="n">
        <v>0</v>
      </c>
      <c r="D11" t="n">
        <v>0</v>
      </c>
      <c r="E11" t="n">
        <v>0</v>
      </c>
      <c r="F11" t="n">
        <v>0</v>
      </c>
      <c r="G11" t="n">
        <v>35.44</v>
      </c>
      <c r="H11" t="n">
        <v>0</v>
      </c>
      <c r="I11" t="n">
        <v>93</v>
      </c>
      <c r="J11" t="n">
        <v>-1</v>
      </c>
      <c r="K11" t="n">
        <v>-1</v>
      </c>
      <c r="L11">
        <f>HYPERLINK("https://www.defined.fi/sol/DbaSVQ87gQumixFumMHCrMKFpq5dSYNtKiVNDw3Vpump?maker=JD38n7ynKYcgPpF7k1BhXEeREu1KqptU93fVGy3S624k","https://www.defined.fi/sol/DbaSVQ87gQumixFumMHCrMKFpq5dSYNtKiVNDw3Vpump?maker=JD38n7ynKYcgPpF7k1BhXEeREu1KqptU93fVGy3S624k")</f>
        <v/>
      </c>
      <c r="M11">
        <f>HYPERLINK("https://dexscreener.com/solana/DbaSVQ87gQumixFumMHCrMKFpq5dSYNtKiVNDw3Vpump?maker=JD38n7ynKYcgPpF7k1BhXEeREu1KqptU93fVGy3S624k","https://dexscreener.com/solana/DbaSVQ87gQumixFumMHCrMKFpq5dSYNtKiVNDw3Vpump?maker=JD38n7ynKYcgPpF7k1BhXEeREu1KqptU93fVGy3S624k")</f>
        <v/>
      </c>
    </row>
    <row r="12">
      <c r="A12" t="inlineStr">
        <is>
          <t>63LfDmNb3MQ8mw9MtZ2To9bEA2M71kZUUGq5tiJxcqj9</t>
        </is>
      </c>
      <c r="B12" t="inlineStr">
        <is>
          <t>GIGA</t>
        </is>
      </c>
      <c r="C12" t="n">
        <v>0</v>
      </c>
      <c r="D12" t="n">
        <v>-0.006</v>
      </c>
      <c r="E12" t="n">
        <v>-0</v>
      </c>
      <c r="F12" t="n">
        <v>4</v>
      </c>
      <c r="G12" t="n">
        <v>16.95</v>
      </c>
      <c r="H12" t="n">
        <v>5</v>
      </c>
      <c r="I12" t="n">
        <v>7</v>
      </c>
      <c r="J12" t="n">
        <v>-1</v>
      </c>
      <c r="K12" t="n">
        <v>-1</v>
      </c>
      <c r="L12">
        <f>HYPERLINK("https://www.defined.fi/sol/63LfDmNb3MQ8mw9MtZ2To9bEA2M71kZUUGq5tiJxcqj9?maker=JD38n7ynKYcgPpF7k1BhXEeREu1KqptU93fVGy3S624k","https://www.defined.fi/sol/63LfDmNb3MQ8mw9MtZ2To9bEA2M71kZUUGq5tiJxcqj9?maker=JD38n7ynKYcgPpF7k1BhXEeREu1KqptU93fVGy3S624k")</f>
        <v/>
      </c>
      <c r="M12">
        <f>HYPERLINK("https://dexscreener.com/solana/63LfDmNb3MQ8mw9MtZ2To9bEA2M71kZUUGq5tiJxcqj9?maker=JD38n7ynKYcgPpF7k1BhXEeREu1KqptU93fVGy3S624k","https://dexscreener.com/solana/63LfDmNb3MQ8mw9MtZ2To9bEA2M71kZUUGq5tiJxcqj9?maker=JD38n7ynKYcgPpF7k1BhXEeREu1KqptU93fVGy3S624k")</f>
        <v/>
      </c>
    </row>
    <row r="13">
      <c r="A13" t="inlineStr">
        <is>
          <t>7NQSHjuEGENZDWfSvPZz7oP2D6c5Jc3LjFC6uh179ufr</t>
        </is>
      </c>
      <c r="B13" t="inlineStr">
        <is>
          <t>MOAI</t>
        </is>
      </c>
      <c r="C13" t="n">
        <v>0</v>
      </c>
      <c r="D13" t="n">
        <v>0</v>
      </c>
      <c r="E13" t="n">
        <v>-0</v>
      </c>
      <c r="F13" t="n">
        <v>2.27</v>
      </c>
      <c r="G13" t="n">
        <v>22.36</v>
      </c>
      <c r="H13" t="n">
        <v>4</v>
      </c>
      <c r="I13" t="n">
        <v>313</v>
      </c>
      <c r="J13" t="n">
        <v>-1</v>
      </c>
      <c r="K13" t="n">
        <v>-1</v>
      </c>
      <c r="L13">
        <f>HYPERLINK("https://www.defined.fi/sol/7NQSHjuEGENZDWfSvPZz7oP2D6c5Jc3LjFC6uh179ufr?maker=JD38n7ynKYcgPpF7k1BhXEeREu1KqptU93fVGy3S624k","https://www.defined.fi/sol/7NQSHjuEGENZDWfSvPZz7oP2D6c5Jc3LjFC6uh179ufr?maker=JD38n7ynKYcgPpF7k1BhXEeREu1KqptU93fVGy3S624k")</f>
        <v/>
      </c>
      <c r="M13">
        <f>HYPERLINK("https://dexscreener.com/solana/7NQSHjuEGENZDWfSvPZz7oP2D6c5Jc3LjFC6uh179ufr?maker=JD38n7ynKYcgPpF7k1BhXEeREu1KqptU93fVGy3S624k","https://dexscreener.com/solana/7NQSHjuEGENZDWfSvPZz7oP2D6c5Jc3LjFC6uh179ufr?maker=JD38n7ynKYcgPpF7k1BhXEeREu1KqptU93fVGy3S624k")</f>
        <v/>
      </c>
    </row>
    <row r="14">
      <c r="A14" t="inlineStr">
        <is>
          <t>FskzSqy7Pi1f3nWorr4WhhQboxzyv8fv6Q2e8xyDpump</t>
        </is>
      </c>
      <c r="B14" t="inlineStr">
        <is>
          <t>morud</t>
        </is>
      </c>
      <c r="C14" t="n">
        <v>0</v>
      </c>
      <c r="D14" t="n">
        <v>-0.002</v>
      </c>
      <c r="E14" t="n">
        <v>-0</v>
      </c>
      <c r="F14" t="n">
        <v>1.44</v>
      </c>
      <c r="G14" t="n">
        <v>53.06</v>
      </c>
      <c r="H14" t="n">
        <v>5</v>
      </c>
      <c r="I14" t="n">
        <v>190</v>
      </c>
      <c r="J14" t="n">
        <v>-1</v>
      </c>
      <c r="K14" t="n">
        <v>-1</v>
      </c>
      <c r="L14">
        <f>HYPERLINK("https://www.defined.fi/sol/FskzSqy7Pi1f3nWorr4WhhQboxzyv8fv6Q2e8xyDpump?maker=JD38n7ynKYcgPpF7k1BhXEeREu1KqptU93fVGy3S624k","https://www.defined.fi/sol/FskzSqy7Pi1f3nWorr4WhhQboxzyv8fv6Q2e8xyDpump?maker=JD38n7ynKYcgPpF7k1BhXEeREu1KqptU93fVGy3S624k")</f>
        <v/>
      </c>
      <c r="M14">
        <f>HYPERLINK("https://dexscreener.com/solana/FskzSqy7Pi1f3nWorr4WhhQboxzyv8fv6Q2e8xyDpump?maker=JD38n7ynKYcgPpF7k1BhXEeREu1KqptU93fVGy3S624k","https://dexscreener.com/solana/FskzSqy7Pi1f3nWorr4WhhQboxzyv8fv6Q2e8xyDpump?maker=JD38n7ynKYcgPpF7k1BhXEeREu1KqptU93fVGy3S624k")</f>
        <v/>
      </c>
    </row>
    <row r="15">
      <c r="A15" t="inlineStr">
        <is>
          <t>Afo4NumBNHDXc7m7p6qjZ1pF3LbqYfG5k1CNrGve8rVu</t>
        </is>
      </c>
      <c r="B15" t="inlineStr">
        <is>
          <t>FALX</t>
        </is>
      </c>
      <c r="C15" t="n">
        <v>0</v>
      </c>
      <c r="D15" t="n">
        <v>0</v>
      </c>
      <c r="E15" t="n">
        <v>0</v>
      </c>
      <c r="F15" t="n">
        <v>0</v>
      </c>
      <c r="G15" t="n">
        <v>8.890000000000001</v>
      </c>
      <c r="H15" t="n">
        <v>0</v>
      </c>
      <c r="I15" t="n">
        <v>10</v>
      </c>
      <c r="J15" t="n">
        <v>-1</v>
      </c>
      <c r="K15" t="n">
        <v>-1</v>
      </c>
      <c r="L15">
        <f>HYPERLINK("https://www.defined.fi/sol/Afo4NumBNHDXc7m7p6qjZ1pF3LbqYfG5k1CNrGve8rVu?maker=JD38n7ynKYcgPpF7k1BhXEeREu1KqptU93fVGy3S624k","https://www.defined.fi/sol/Afo4NumBNHDXc7m7p6qjZ1pF3LbqYfG5k1CNrGve8rVu?maker=JD38n7ynKYcgPpF7k1BhXEeREu1KqptU93fVGy3S624k")</f>
        <v/>
      </c>
      <c r="M15">
        <f>HYPERLINK("https://dexscreener.com/solana/Afo4NumBNHDXc7m7p6qjZ1pF3LbqYfG5k1CNrGve8rVu?maker=JD38n7ynKYcgPpF7k1BhXEeREu1KqptU93fVGy3S624k","https://dexscreener.com/solana/Afo4NumBNHDXc7m7p6qjZ1pF3LbqYfG5k1CNrGve8rVu?maker=JD38n7ynKYcgPpF7k1BhXEeREu1KqptU93fVGy3S624k")</f>
        <v/>
      </c>
    </row>
    <row r="16">
      <c r="A16" t="inlineStr">
        <is>
          <t>HzezmX8bRGCBKThgjZu7ZoBN3P825jHk3azBMGZAuTuo</t>
        </is>
      </c>
      <c r="B16" t="inlineStr">
        <is>
          <t>GDOGE</t>
        </is>
      </c>
      <c r="C16" t="n">
        <v>0</v>
      </c>
      <c r="D16" t="n">
        <v>-0.014</v>
      </c>
      <c r="E16" t="n">
        <v>-0.03</v>
      </c>
      <c r="F16" t="n">
        <v>2.52</v>
      </c>
      <c r="G16" t="n">
        <v>0.421</v>
      </c>
      <c r="H16" t="n">
        <v>69</v>
      </c>
      <c r="I16" t="n">
        <v>2</v>
      </c>
      <c r="J16" t="n">
        <v>-1</v>
      </c>
      <c r="K16" t="n">
        <v>-1</v>
      </c>
      <c r="L16">
        <f>HYPERLINK("https://www.defined.fi/sol/HzezmX8bRGCBKThgjZu7ZoBN3P825jHk3azBMGZAuTuo?maker=JD38n7ynKYcgPpF7k1BhXEeREu1KqptU93fVGy3S624k","https://www.defined.fi/sol/HzezmX8bRGCBKThgjZu7ZoBN3P825jHk3azBMGZAuTuo?maker=JD38n7ynKYcgPpF7k1BhXEeREu1KqptU93fVGy3S624k")</f>
        <v/>
      </c>
      <c r="M16">
        <f>HYPERLINK("https://dexscreener.com/solana/HzezmX8bRGCBKThgjZu7ZoBN3P825jHk3azBMGZAuTuo?maker=JD38n7ynKYcgPpF7k1BhXEeREu1KqptU93fVGy3S624k","https://dexscreener.com/solana/HzezmX8bRGCBKThgjZu7ZoBN3P825jHk3azBMGZAuTuo?maker=JD38n7ynKYcgPpF7k1BhXEeREu1KqptU93fVGy3S624k")</f>
        <v/>
      </c>
    </row>
    <row r="17">
      <c r="A17" t="inlineStr">
        <is>
          <t>GiG7Hr61RVm4CSUxJmgiCoySFQtdiwxtqf64MsRppump</t>
        </is>
      </c>
      <c r="B17" t="inlineStr">
        <is>
          <t>SCF</t>
        </is>
      </c>
      <c r="C17" t="n">
        <v>0</v>
      </c>
      <c r="D17" t="n">
        <v>-0.028</v>
      </c>
      <c r="E17" t="n">
        <v>-0</v>
      </c>
      <c r="F17" t="n">
        <v>9.24</v>
      </c>
      <c r="G17" t="n">
        <v>161.32</v>
      </c>
      <c r="H17" t="n">
        <v>11</v>
      </c>
      <c r="I17" t="n">
        <v>329</v>
      </c>
      <c r="J17" t="n">
        <v>-1</v>
      </c>
      <c r="K17" t="n">
        <v>-1</v>
      </c>
      <c r="L17">
        <f>HYPERLINK("https://www.defined.fi/sol/GiG7Hr61RVm4CSUxJmgiCoySFQtdiwxtqf64MsRppump?maker=JD38n7ynKYcgPpF7k1BhXEeREu1KqptU93fVGy3S624k","https://www.defined.fi/sol/GiG7Hr61RVm4CSUxJmgiCoySFQtdiwxtqf64MsRppump?maker=JD38n7ynKYcgPpF7k1BhXEeREu1KqptU93fVGy3S624k")</f>
        <v/>
      </c>
      <c r="M17">
        <f>HYPERLINK("https://dexscreener.com/solana/GiG7Hr61RVm4CSUxJmgiCoySFQtdiwxtqf64MsRppump?maker=JD38n7ynKYcgPpF7k1BhXEeREu1KqptU93fVGy3S624k","https://dexscreener.com/solana/GiG7Hr61RVm4CSUxJmgiCoySFQtdiwxtqf64MsRppump?maker=JD38n7ynKYcgPpF7k1BhXEeREu1KqptU93fVGy3S624k")</f>
        <v/>
      </c>
    </row>
    <row r="18">
      <c r="A18" t="inlineStr">
        <is>
          <t>7fUHwmUCGmrFwJLuoVxe699gfABD8Uy9CZAbamcvG4q6</t>
        </is>
      </c>
      <c r="B18" t="inlineStr">
        <is>
          <t>cuck</t>
        </is>
      </c>
      <c r="C18" t="n">
        <v>0</v>
      </c>
      <c r="D18" t="n">
        <v>-0.005</v>
      </c>
      <c r="E18" t="n">
        <v>-0</v>
      </c>
      <c r="F18" t="n">
        <v>0.662</v>
      </c>
      <c r="G18" t="n">
        <v>9.81</v>
      </c>
      <c r="H18" t="n">
        <v>16</v>
      </c>
      <c r="I18" t="n">
        <v>37</v>
      </c>
      <c r="J18" t="n">
        <v>-1</v>
      </c>
      <c r="K18" t="n">
        <v>-1</v>
      </c>
      <c r="L18">
        <f>HYPERLINK("https://www.defined.fi/sol/7fUHwmUCGmrFwJLuoVxe699gfABD8Uy9CZAbamcvG4q6?maker=JD38n7ynKYcgPpF7k1BhXEeREu1KqptU93fVGy3S624k","https://www.defined.fi/sol/7fUHwmUCGmrFwJLuoVxe699gfABD8Uy9CZAbamcvG4q6?maker=JD38n7ynKYcgPpF7k1BhXEeREu1KqptU93fVGy3S624k")</f>
        <v/>
      </c>
      <c r="M18">
        <f>HYPERLINK("https://dexscreener.com/solana/7fUHwmUCGmrFwJLuoVxe699gfABD8Uy9CZAbamcvG4q6?maker=JD38n7ynKYcgPpF7k1BhXEeREu1KqptU93fVGy3S624k","https://dexscreener.com/solana/7fUHwmUCGmrFwJLuoVxe699gfABD8Uy9CZAbamcvG4q6?maker=JD38n7ynKYcgPpF7k1BhXEeREu1KqptU93fVGy3S624k")</f>
        <v/>
      </c>
    </row>
    <row r="19">
      <c r="A19" t="inlineStr">
        <is>
          <t>FmmEZCz8JEQP2RsueVV2XNGdTHt8RQMQH6mjjFWAJyAP</t>
        </is>
      </c>
      <c r="B19" t="inlineStr">
        <is>
          <t>BLOOD</t>
        </is>
      </c>
      <c r="C19" t="n">
        <v>0</v>
      </c>
      <c r="D19" t="n">
        <v>0.919</v>
      </c>
      <c r="E19" t="n">
        <v>0.01</v>
      </c>
      <c r="F19" t="n">
        <v>59.54</v>
      </c>
      <c r="G19" t="n">
        <v>119.41</v>
      </c>
      <c r="H19" t="n">
        <v>288</v>
      </c>
      <c r="I19" t="n">
        <v>364</v>
      </c>
      <c r="J19" t="n">
        <v>-1</v>
      </c>
      <c r="K19" t="n">
        <v>-1</v>
      </c>
      <c r="L19">
        <f>HYPERLINK("https://www.defined.fi/sol/FmmEZCz8JEQP2RsueVV2XNGdTHt8RQMQH6mjjFWAJyAP?maker=JD38n7ynKYcgPpF7k1BhXEeREu1KqptU93fVGy3S624k","https://www.defined.fi/sol/FmmEZCz8JEQP2RsueVV2XNGdTHt8RQMQH6mjjFWAJyAP?maker=JD38n7ynKYcgPpF7k1BhXEeREu1KqptU93fVGy3S624k")</f>
        <v/>
      </c>
      <c r="M19">
        <f>HYPERLINK("https://dexscreener.com/solana/FmmEZCz8JEQP2RsueVV2XNGdTHt8RQMQH6mjjFWAJyAP?maker=JD38n7ynKYcgPpF7k1BhXEeREu1KqptU93fVGy3S624k","https://dexscreener.com/solana/FmmEZCz8JEQP2RsueVV2XNGdTHt8RQMQH6mjjFWAJyAP?maker=JD38n7ynKYcgPpF7k1BhXEeREu1KqptU93fVGy3S624k")</f>
        <v/>
      </c>
    </row>
    <row r="20">
      <c r="A20" t="inlineStr">
        <is>
          <t>5LafQUrVco6o7KMz42eqVEJ9LW31StPyGjeeu5sKoMtA</t>
        </is>
      </c>
      <c r="B20" t="inlineStr">
        <is>
          <t>MUMU</t>
        </is>
      </c>
      <c r="C20" t="n">
        <v>0</v>
      </c>
      <c r="D20" t="n">
        <v>1.24</v>
      </c>
      <c r="E20" t="n">
        <v>0</v>
      </c>
      <c r="F20" t="n">
        <v>617.5</v>
      </c>
      <c r="G20" t="n">
        <v>675.5</v>
      </c>
      <c r="H20" t="n">
        <v>254</v>
      </c>
      <c r="I20" t="n">
        <v>168</v>
      </c>
      <c r="J20" t="n">
        <v>-1</v>
      </c>
      <c r="K20" t="n">
        <v>-1</v>
      </c>
      <c r="L20">
        <f>HYPERLINK("https://www.defined.fi/sol/5LafQUrVco6o7KMz42eqVEJ9LW31StPyGjeeu5sKoMtA?maker=JD38n7ynKYcgPpF7k1BhXEeREu1KqptU93fVGy3S624k","https://www.defined.fi/sol/5LafQUrVco6o7KMz42eqVEJ9LW31StPyGjeeu5sKoMtA?maker=JD38n7ynKYcgPpF7k1BhXEeREu1KqptU93fVGy3S624k")</f>
        <v/>
      </c>
      <c r="M20">
        <f>HYPERLINK("https://dexscreener.com/solana/5LafQUrVco6o7KMz42eqVEJ9LW31StPyGjeeu5sKoMtA?maker=JD38n7ynKYcgPpF7k1BhXEeREu1KqptU93fVGy3S624k","https://dexscreener.com/solana/5LafQUrVco6o7KMz42eqVEJ9LW31StPyGjeeu5sKoMtA?maker=JD38n7ynKYcgPpF7k1BhXEeREu1KqptU93fVGy3S624k")</f>
        <v/>
      </c>
    </row>
    <row r="21">
      <c r="A21" t="inlineStr">
        <is>
          <t>HnKkzR1YtFbUUxM6g3iVRS2RY68KHhGV7bNdfF1GCsJB</t>
        </is>
      </c>
      <c r="B21" t="inlineStr">
        <is>
          <t>KAMA</t>
        </is>
      </c>
      <c r="C21" t="n">
        <v>0</v>
      </c>
      <c r="D21" t="n">
        <v>0</v>
      </c>
      <c r="E21" t="n">
        <v>-0</v>
      </c>
      <c r="F21" t="n">
        <v>0.209</v>
      </c>
      <c r="G21" t="n">
        <v>7.91</v>
      </c>
      <c r="H21" t="n">
        <v>5</v>
      </c>
      <c r="I21" t="n">
        <v>40</v>
      </c>
      <c r="J21" t="n">
        <v>-1</v>
      </c>
      <c r="K21" t="n">
        <v>-1</v>
      </c>
      <c r="L21">
        <f>HYPERLINK("https://www.defined.fi/sol/HnKkzR1YtFbUUxM6g3iVRS2RY68KHhGV7bNdfF1GCsJB?maker=JD38n7ynKYcgPpF7k1BhXEeREu1KqptU93fVGy3S624k","https://www.defined.fi/sol/HnKkzR1YtFbUUxM6g3iVRS2RY68KHhGV7bNdfF1GCsJB?maker=JD38n7ynKYcgPpF7k1BhXEeREu1KqptU93fVGy3S624k")</f>
        <v/>
      </c>
      <c r="M21">
        <f>HYPERLINK("https://dexscreener.com/solana/HnKkzR1YtFbUUxM6g3iVRS2RY68KHhGV7bNdfF1GCsJB?maker=JD38n7ynKYcgPpF7k1BhXEeREu1KqptU93fVGy3S624k","https://dexscreener.com/solana/HnKkzR1YtFbUUxM6g3iVRS2RY68KHhGV7bNdfF1GCsJB?maker=JD38n7ynKYcgPpF7k1BhXEeREu1KqptU93fVGy3S624k")</f>
        <v/>
      </c>
    </row>
    <row r="22">
      <c r="A22" t="inlineStr">
        <is>
          <t>BoAQaykj3LtkM2Brevc7cQcRAzpqcsP47nJ2rkyopump</t>
        </is>
      </c>
      <c r="B22" t="inlineStr">
        <is>
          <t>FOREST</t>
        </is>
      </c>
      <c r="C22" t="n">
        <v>0</v>
      </c>
      <c r="D22" t="n">
        <v>-12.09</v>
      </c>
      <c r="E22" t="n">
        <v>-0.13</v>
      </c>
      <c r="F22" t="n">
        <v>149.29</v>
      </c>
      <c r="G22" t="n">
        <v>140.64</v>
      </c>
      <c r="H22" t="n">
        <v>18</v>
      </c>
      <c r="I22" t="n">
        <v>254</v>
      </c>
      <c r="J22" t="n">
        <v>-1</v>
      </c>
      <c r="K22" t="n">
        <v>-1</v>
      </c>
      <c r="L22">
        <f>HYPERLINK("https://www.defined.fi/sol/BoAQaykj3LtkM2Brevc7cQcRAzpqcsP47nJ2rkyopump?maker=JD38n7ynKYcgPpF7k1BhXEeREu1KqptU93fVGy3S624k","https://www.defined.fi/sol/BoAQaykj3LtkM2Brevc7cQcRAzpqcsP47nJ2rkyopump?maker=JD38n7ynKYcgPpF7k1BhXEeREu1KqptU93fVGy3S624k")</f>
        <v/>
      </c>
      <c r="M22">
        <f>HYPERLINK("https://dexscreener.com/solana/BoAQaykj3LtkM2Brevc7cQcRAzpqcsP47nJ2rkyopump?maker=JD38n7ynKYcgPpF7k1BhXEeREu1KqptU93fVGy3S624k","https://dexscreener.com/solana/BoAQaykj3LtkM2Brevc7cQcRAzpqcsP47nJ2rkyopump?maker=JD38n7ynKYcgPpF7k1BhXEeREu1KqptU93fVGy3S624k")</f>
        <v/>
      </c>
    </row>
    <row r="23">
      <c r="A23" t="inlineStr">
        <is>
          <t>A8C3xuqscfmyLrte3VmTqrAq8kgMASius9AFNANwpump</t>
        </is>
      </c>
      <c r="B23" t="inlineStr">
        <is>
          <t>FWOG</t>
        </is>
      </c>
      <c r="C23" t="n">
        <v>0</v>
      </c>
      <c r="D23" t="n">
        <v>0.492</v>
      </c>
      <c r="E23" t="n">
        <v>0</v>
      </c>
      <c r="F23" t="n">
        <v>96.14</v>
      </c>
      <c r="G23" t="n">
        <v>869.1</v>
      </c>
      <c r="H23" t="n">
        <v>238</v>
      </c>
      <c r="I23" t="n">
        <v>200</v>
      </c>
      <c r="J23" t="n">
        <v>-1</v>
      </c>
      <c r="K23" t="n">
        <v>-1</v>
      </c>
      <c r="L23">
        <f>HYPERLINK("https://www.defined.fi/sol/A8C3xuqscfmyLrte3VmTqrAq8kgMASius9AFNANwpump?maker=JD38n7ynKYcgPpF7k1BhXEeREu1KqptU93fVGy3S624k","https://www.defined.fi/sol/A8C3xuqscfmyLrte3VmTqrAq8kgMASius9AFNANwpump?maker=JD38n7ynKYcgPpF7k1BhXEeREu1KqptU93fVGy3S624k")</f>
        <v/>
      </c>
      <c r="M23">
        <f>HYPERLINK("https://dexscreener.com/solana/A8C3xuqscfmyLrte3VmTqrAq8kgMASius9AFNANwpump?maker=JD38n7ynKYcgPpF7k1BhXEeREu1KqptU93fVGy3S624k","https://dexscreener.com/solana/A8C3xuqscfmyLrte3VmTqrAq8kgMASius9AFNANwpump?maker=JD38n7ynKYcgPpF7k1BhXEeREu1KqptU93fVGy3S624k")</f>
        <v/>
      </c>
    </row>
    <row r="24">
      <c r="A24" t="inlineStr">
        <is>
          <t>mb1eu7TzEc71KxDpsmsKoucSSuuoGLv1drys1oP2jh6</t>
        </is>
      </c>
      <c r="B24" t="inlineStr">
        <is>
          <t>MOBILE</t>
        </is>
      </c>
      <c r="C24" t="n">
        <v>0</v>
      </c>
      <c r="D24" t="n">
        <v>0</v>
      </c>
      <c r="E24" t="n">
        <v>0</v>
      </c>
      <c r="F24" t="n">
        <v>0</v>
      </c>
      <c r="G24" t="n">
        <v>0.527</v>
      </c>
      <c r="H24" t="n">
        <v>0</v>
      </c>
      <c r="I24" t="n">
        <v>6</v>
      </c>
      <c r="J24" t="n">
        <v>-1</v>
      </c>
      <c r="K24" t="n">
        <v>-1</v>
      </c>
      <c r="L24">
        <f>HYPERLINK("https://www.defined.fi/sol/mb1eu7TzEc71KxDpsmsKoucSSuuoGLv1drys1oP2jh6?maker=JD38n7ynKYcgPpF7k1BhXEeREu1KqptU93fVGy3S624k","https://www.defined.fi/sol/mb1eu7TzEc71KxDpsmsKoucSSuuoGLv1drys1oP2jh6?maker=JD38n7ynKYcgPpF7k1BhXEeREu1KqptU93fVGy3S624k")</f>
        <v/>
      </c>
      <c r="M24">
        <f>HYPERLINK("https://dexscreener.com/solana/mb1eu7TzEc71KxDpsmsKoucSSuuoGLv1drys1oP2jh6?maker=JD38n7ynKYcgPpF7k1BhXEeREu1KqptU93fVGy3S624k","https://dexscreener.com/solana/mb1eu7TzEc71KxDpsmsKoucSSuuoGLv1drys1oP2jh6?maker=JD38n7ynKYcgPpF7k1BhXEeREu1KqptU93fVGy3S624k")</f>
        <v/>
      </c>
    </row>
    <row r="25">
      <c r="A25" t="inlineStr">
        <is>
          <t>7rHkp4hUV7UfER7Ng7m6FqKkq5oviFcijsya79tPpump</t>
        </is>
      </c>
      <c r="B25" t="inlineStr">
        <is>
          <t>pupper</t>
        </is>
      </c>
      <c r="C25" t="n">
        <v>0</v>
      </c>
      <c r="D25" t="n">
        <v>0</v>
      </c>
      <c r="E25" t="n">
        <v>0</v>
      </c>
      <c r="F25" t="n">
        <v>0</v>
      </c>
      <c r="G25" t="n">
        <v>0</v>
      </c>
      <c r="H25" t="n">
        <v>0</v>
      </c>
      <c r="I25" t="n">
        <v>0</v>
      </c>
      <c r="J25" t="n">
        <v>-1</v>
      </c>
      <c r="K25" t="n">
        <v>-1</v>
      </c>
      <c r="L25">
        <f>HYPERLINK("https://www.defined.fi/sol/7rHkp4hUV7UfER7Ng7m6FqKkq5oviFcijsya79tPpump?maker=JD38n7ynKYcgPpF7k1BhXEeREu1KqptU93fVGy3S624k","https://www.defined.fi/sol/7rHkp4hUV7UfER7Ng7m6FqKkq5oviFcijsya79tPpump?maker=JD38n7ynKYcgPpF7k1BhXEeREu1KqptU93fVGy3S624k")</f>
        <v/>
      </c>
      <c r="M25">
        <f>HYPERLINK("https://dexscreener.com/solana/7rHkp4hUV7UfER7Ng7m6FqKkq5oviFcijsya79tPpump?maker=JD38n7ynKYcgPpF7k1BhXEeREu1KqptU93fVGy3S624k","https://dexscreener.com/solana/7rHkp4hUV7UfER7Ng7m6FqKkq5oviFcijsya79tPpump?maker=JD38n7ynKYcgPpF7k1BhXEeREu1KqptU93fVGy3S624k")</f>
        <v/>
      </c>
    </row>
    <row r="26">
      <c r="A26" t="inlineStr">
        <is>
          <t>HeJUFDxfJSzYFUuHLxkMqCgytU31G6mjP4wKviwqpump</t>
        </is>
      </c>
      <c r="B26" t="inlineStr">
        <is>
          <t>GNON</t>
        </is>
      </c>
      <c r="C26" t="n">
        <v>0</v>
      </c>
      <c r="D26" t="n">
        <v>-55.24</v>
      </c>
      <c r="E26" t="n">
        <v>-0.03</v>
      </c>
      <c r="F26" t="n">
        <v>1024.54</v>
      </c>
      <c r="G26" t="n">
        <v>2085.73</v>
      </c>
      <c r="H26" t="n">
        <v>215</v>
      </c>
      <c r="I26" t="n">
        <v>797</v>
      </c>
      <c r="J26" t="n">
        <v>-1</v>
      </c>
      <c r="K26" t="n">
        <v>-1</v>
      </c>
      <c r="L26">
        <f>HYPERLINK("https://www.defined.fi/sol/HeJUFDxfJSzYFUuHLxkMqCgytU31G6mjP4wKviwqpump?maker=JD38n7ynKYcgPpF7k1BhXEeREu1KqptU93fVGy3S624k","https://www.defined.fi/sol/HeJUFDxfJSzYFUuHLxkMqCgytU31G6mjP4wKviwqpump?maker=JD38n7ynKYcgPpF7k1BhXEeREu1KqptU93fVGy3S624k")</f>
        <v/>
      </c>
      <c r="M26">
        <f>HYPERLINK("https://dexscreener.com/solana/HeJUFDxfJSzYFUuHLxkMqCgytU31G6mjP4wKviwqpump?maker=JD38n7ynKYcgPpF7k1BhXEeREu1KqptU93fVGy3S624k","https://dexscreener.com/solana/HeJUFDxfJSzYFUuHLxkMqCgytU31G6mjP4wKviwqpump?maker=JD38n7ynKYcgPpF7k1BhXEeREu1KqptU93fVGy3S624k")</f>
        <v/>
      </c>
    </row>
    <row r="27">
      <c r="A27" t="inlineStr">
        <is>
          <t>Faf89929Ni9fbg4gmVZTca7eW6NFg877Jqn6MizT3Gvw</t>
        </is>
      </c>
      <c r="B27" t="inlineStr">
        <is>
          <t>$WOLF</t>
        </is>
      </c>
      <c r="C27" t="n">
        <v>0</v>
      </c>
      <c r="D27" t="n">
        <v>0</v>
      </c>
      <c r="E27" t="n">
        <v>0</v>
      </c>
      <c r="F27" t="n">
        <v>8.41</v>
      </c>
      <c r="G27" t="n">
        <v>0</v>
      </c>
      <c r="H27" t="n">
        <v>204</v>
      </c>
      <c r="I27" t="n">
        <v>0</v>
      </c>
      <c r="J27" t="n">
        <v>-1</v>
      </c>
      <c r="K27" t="n">
        <v>-1</v>
      </c>
      <c r="L27">
        <f>HYPERLINK("https://www.defined.fi/sol/Faf89929Ni9fbg4gmVZTca7eW6NFg877Jqn6MizT3Gvw?maker=JD38n7ynKYcgPpF7k1BhXEeREu1KqptU93fVGy3S624k","https://www.defined.fi/sol/Faf89929Ni9fbg4gmVZTca7eW6NFg877Jqn6MizT3Gvw?maker=JD38n7ynKYcgPpF7k1BhXEeREu1KqptU93fVGy3S624k")</f>
        <v/>
      </c>
      <c r="M27">
        <f>HYPERLINK("https://dexscreener.com/solana/Faf89929Ni9fbg4gmVZTca7eW6NFg877Jqn6MizT3Gvw?maker=JD38n7ynKYcgPpF7k1BhXEeREu1KqptU93fVGy3S624k","https://dexscreener.com/solana/Faf89929Ni9fbg4gmVZTca7eW6NFg877Jqn6MizT3Gvw?maker=JD38n7ynKYcgPpF7k1BhXEeREu1KqptU93fVGy3S624k")</f>
        <v/>
      </c>
    </row>
    <row r="28">
      <c r="A28" t="inlineStr">
        <is>
          <t>CzLSujWBLFsSjncfkh59rUFqvafWcY5tzedWJSuypump</t>
        </is>
      </c>
      <c r="B28" t="inlineStr">
        <is>
          <t>GOAT</t>
        </is>
      </c>
      <c r="C28" t="n">
        <v>0</v>
      </c>
      <c r="D28" t="n">
        <v>-147.26</v>
      </c>
      <c r="E28" t="n">
        <v>-0.04</v>
      </c>
      <c r="F28" t="n">
        <v>2732.17</v>
      </c>
      <c r="G28" t="n">
        <v>4200.83</v>
      </c>
      <c r="H28" t="n">
        <v>407</v>
      </c>
      <c r="I28" t="n">
        <v>609</v>
      </c>
      <c r="J28" t="n">
        <v>-1</v>
      </c>
      <c r="K28" t="n">
        <v>-1</v>
      </c>
      <c r="L28">
        <f>HYPERLINK("https://www.defined.fi/sol/CzLSujWBLFsSjncfkh59rUFqvafWcY5tzedWJSuypump?maker=JD38n7ynKYcgPpF7k1BhXEeREu1KqptU93fVGy3S624k","https://www.defined.fi/sol/CzLSujWBLFsSjncfkh59rUFqvafWcY5tzedWJSuypump?maker=JD38n7ynKYcgPpF7k1BhXEeREu1KqptU93fVGy3S624k")</f>
        <v/>
      </c>
      <c r="M28">
        <f>HYPERLINK("https://dexscreener.com/solana/CzLSujWBLFsSjncfkh59rUFqvafWcY5tzedWJSuypump?maker=JD38n7ynKYcgPpF7k1BhXEeREu1KqptU93fVGy3S624k","https://dexscreener.com/solana/CzLSujWBLFsSjncfkh59rUFqvafWcY5tzedWJSuypump?maker=JD38n7ynKYcgPpF7k1BhXEeREu1KqptU93fVGy3S624k")</f>
        <v/>
      </c>
    </row>
    <row r="29">
      <c r="A29" t="inlineStr">
        <is>
          <t>J1toso1uCk3RLmjorhTtrVwY9HJ7X8V9yYac6Y7kGCPn</t>
        </is>
      </c>
      <c r="B29" t="inlineStr">
        <is>
          <t>JitoSOL</t>
        </is>
      </c>
      <c r="C29" t="n">
        <v>0</v>
      </c>
      <c r="D29" t="n">
        <v>0</v>
      </c>
      <c r="E29" t="n">
        <v>-1</v>
      </c>
      <c r="F29" t="n">
        <v>7.17</v>
      </c>
      <c r="G29" t="n">
        <v>19.85</v>
      </c>
      <c r="H29" t="n">
        <v>9</v>
      </c>
      <c r="I29" t="n">
        <v>37</v>
      </c>
      <c r="J29" t="n">
        <v>-1</v>
      </c>
      <c r="K29" t="n">
        <v>-1</v>
      </c>
      <c r="L29">
        <f>HYPERLINK("https://www.defined.fi/sol/J1toso1uCk3RLmjorhTtrVwY9HJ7X8V9yYac6Y7kGCPn?maker=JD38n7ynKYcgPpF7k1BhXEeREu1KqptU93fVGy3S624k","https://www.defined.fi/sol/J1toso1uCk3RLmjorhTtrVwY9HJ7X8V9yYac6Y7kGCPn?maker=JD38n7ynKYcgPpF7k1BhXEeREu1KqptU93fVGy3S624k")</f>
        <v/>
      </c>
      <c r="M29">
        <f>HYPERLINK("https://dexscreener.com/solana/J1toso1uCk3RLmjorhTtrVwY9HJ7X8V9yYac6Y7kGCPn?maker=JD38n7ynKYcgPpF7k1BhXEeREu1KqptU93fVGy3S624k","https://dexscreener.com/solana/J1toso1uCk3RLmjorhTtrVwY9HJ7X8V9yYac6Y7kGCPn?maker=JD38n7ynKYcgPpF7k1BhXEeREu1KqptU93fVGy3S624k")</f>
        <v/>
      </c>
    </row>
    <row r="30">
      <c r="A30" t="inlineStr">
        <is>
          <t>FoAnSCG6CcqTq2rsTi58yyYBNk1HgsbLzS6b1kTP2ACL</t>
        </is>
      </c>
      <c r="B30" t="inlineStr">
        <is>
          <t>GOTTI</t>
        </is>
      </c>
      <c r="C30" t="n">
        <v>0</v>
      </c>
      <c r="D30" t="n">
        <v>-0.015</v>
      </c>
      <c r="E30" t="n">
        <v>-0.01</v>
      </c>
      <c r="F30" t="n">
        <v>0.881</v>
      </c>
      <c r="G30" t="n">
        <v>1.63</v>
      </c>
      <c r="H30" t="n">
        <v>18</v>
      </c>
      <c r="I30" t="n">
        <v>1</v>
      </c>
      <c r="J30" t="n">
        <v>-1</v>
      </c>
      <c r="K30" t="n">
        <v>-1</v>
      </c>
      <c r="L30">
        <f>HYPERLINK("https://www.defined.fi/sol/FoAnSCG6CcqTq2rsTi58yyYBNk1HgsbLzS6b1kTP2ACL?maker=JD38n7ynKYcgPpF7k1BhXEeREu1KqptU93fVGy3S624k","https://www.defined.fi/sol/FoAnSCG6CcqTq2rsTi58yyYBNk1HgsbLzS6b1kTP2ACL?maker=JD38n7ynKYcgPpF7k1BhXEeREu1KqptU93fVGy3S624k")</f>
        <v/>
      </c>
      <c r="M30">
        <f>HYPERLINK("https://dexscreener.com/solana/FoAnSCG6CcqTq2rsTi58yyYBNk1HgsbLzS6b1kTP2ACL?maker=JD38n7ynKYcgPpF7k1BhXEeREu1KqptU93fVGy3S624k","https://dexscreener.com/solana/FoAnSCG6CcqTq2rsTi58yyYBNk1HgsbLzS6b1kTP2ACL?maker=JD38n7ynKYcgPpF7k1BhXEeREu1KqptU93fVGy3S624k")</f>
        <v/>
      </c>
    </row>
    <row r="31">
      <c r="A31" t="inlineStr">
        <is>
          <t>DVZrNS9fctrrDmhZUZAu6p63xU6d9cqYxRRhJbtJ4z8G</t>
        </is>
      </c>
      <c r="B31" t="inlineStr">
        <is>
          <t>Ross</t>
        </is>
      </c>
      <c r="C31" t="n">
        <v>0</v>
      </c>
      <c r="D31" t="n">
        <v>0</v>
      </c>
      <c r="E31" t="n">
        <v>0</v>
      </c>
      <c r="F31" t="n">
        <v>0.301</v>
      </c>
      <c r="G31" t="n">
        <v>0</v>
      </c>
      <c r="H31" t="n">
        <v>9</v>
      </c>
      <c r="I31" t="n">
        <v>0</v>
      </c>
      <c r="J31" t="n">
        <v>-1</v>
      </c>
      <c r="K31" t="n">
        <v>-1</v>
      </c>
      <c r="L31">
        <f>HYPERLINK("https://www.defined.fi/sol/DVZrNS9fctrrDmhZUZAu6p63xU6d9cqYxRRhJbtJ4z8G?maker=JD38n7ynKYcgPpF7k1BhXEeREu1KqptU93fVGy3S624k","https://www.defined.fi/sol/DVZrNS9fctrrDmhZUZAu6p63xU6d9cqYxRRhJbtJ4z8G?maker=JD38n7ynKYcgPpF7k1BhXEeREu1KqptU93fVGy3S624k")</f>
        <v/>
      </c>
      <c r="M31">
        <f>HYPERLINK("https://dexscreener.com/solana/DVZrNS9fctrrDmhZUZAu6p63xU6d9cqYxRRhJbtJ4z8G?maker=JD38n7ynKYcgPpF7k1BhXEeREu1KqptU93fVGy3S624k","https://dexscreener.com/solana/DVZrNS9fctrrDmhZUZAu6p63xU6d9cqYxRRhJbtJ4z8G?maker=JD38n7ynKYcgPpF7k1BhXEeREu1KqptU93fVGy3S624k")</f>
        <v/>
      </c>
    </row>
    <row r="32">
      <c r="A32" t="inlineStr">
        <is>
          <t>CLoUDKc4Ane7HeQcPpE3YHnznRxhMimJ4MyaUqyHFzAu</t>
        </is>
      </c>
      <c r="B32" t="inlineStr">
        <is>
          <t>CLOUD</t>
        </is>
      </c>
      <c r="C32" t="n">
        <v>0</v>
      </c>
      <c r="D32" t="n">
        <v>0</v>
      </c>
      <c r="E32" t="n">
        <v>0</v>
      </c>
      <c r="F32" t="n">
        <v>0.233</v>
      </c>
      <c r="G32" t="n">
        <v>0.002</v>
      </c>
      <c r="H32" t="n">
        <v>4</v>
      </c>
      <c r="I32" t="n">
        <v>6</v>
      </c>
      <c r="J32" t="n">
        <v>-1</v>
      </c>
      <c r="K32" t="n">
        <v>-1</v>
      </c>
      <c r="L32">
        <f>HYPERLINK("https://www.defined.fi/sol/CLoUDKc4Ane7HeQcPpE3YHnznRxhMimJ4MyaUqyHFzAu?maker=JD38n7ynKYcgPpF7k1BhXEeREu1KqptU93fVGy3S624k","https://www.defined.fi/sol/CLoUDKc4Ane7HeQcPpE3YHnznRxhMimJ4MyaUqyHFzAu?maker=JD38n7ynKYcgPpF7k1BhXEeREu1KqptU93fVGy3S624k")</f>
        <v/>
      </c>
      <c r="M32">
        <f>HYPERLINK("https://dexscreener.com/solana/CLoUDKc4Ane7HeQcPpE3YHnznRxhMimJ4MyaUqyHFzAu?maker=JD38n7ynKYcgPpF7k1BhXEeREu1KqptU93fVGy3S624k","https://dexscreener.com/solana/CLoUDKc4Ane7HeQcPpE3YHnznRxhMimJ4MyaUqyHFzAu?maker=JD38n7ynKYcgPpF7k1BhXEeREu1KqptU93fVGy3S624k")</f>
        <v/>
      </c>
    </row>
    <row r="33">
      <c r="A33" t="inlineStr">
        <is>
          <t>BgJW7U1u2RY5XJk9uYb5AqFRzjMtqE7pw3kaf9iw9Ntz</t>
        </is>
      </c>
      <c r="B33" t="inlineStr">
        <is>
          <t>$PELF</t>
        </is>
      </c>
      <c r="C33" t="n">
        <v>0</v>
      </c>
      <c r="D33" t="n">
        <v>0</v>
      </c>
      <c r="E33" t="n">
        <v>0</v>
      </c>
      <c r="F33" t="n">
        <v>0</v>
      </c>
      <c r="G33" t="n">
        <v>2.36</v>
      </c>
      <c r="H33" t="n">
        <v>0</v>
      </c>
      <c r="I33" t="n">
        <v>3</v>
      </c>
      <c r="J33" t="n">
        <v>-1</v>
      </c>
      <c r="K33" t="n">
        <v>-1</v>
      </c>
      <c r="L33">
        <f>HYPERLINK("https://www.defined.fi/sol/BgJW7U1u2RY5XJk9uYb5AqFRzjMtqE7pw3kaf9iw9Ntz?maker=JD38n7ynKYcgPpF7k1BhXEeREu1KqptU93fVGy3S624k","https://www.defined.fi/sol/BgJW7U1u2RY5XJk9uYb5AqFRzjMtqE7pw3kaf9iw9Ntz?maker=JD38n7ynKYcgPpF7k1BhXEeREu1KqptU93fVGy3S624k")</f>
        <v/>
      </c>
      <c r="M33">
        <f>HYPERLINK("https://dexscreener.com/solana/BgJW7U1u2RY5XJk9uYb5AqFRzjMtqE7pw3kaf9iw9Ntz?maker=JD38n7ynKYcgPpF7k1BhXEeREu1KqptU93fVGy3S624k","https://dexscreener.com/solana/BgJW7U1u2RY5XJk9uYb5AqFRzjMtqE7pw3kaf9iw9Ntz?maker=JD38n7ynKYcgPpF7k1BhXEeREu1KqptU93fVGy3S624k")</f>
        <v/>
      </c>
    </row>
    <row r="34">
      <c r="A34" t="inlineStr">
        <is>
          <t>7qBKePC5SqZKDRNsbNhqD6Y6S8JW2CM3KoRv3ztDpump</t>
        </is>
      </c>
      <c r="B34" t="inlineStr">
        <is>
          <t>MAMA</t>
        </is>
      </c>
      <c r="C34" t="n">
        <v>0</v>
      </c>
      <c r="D34" t="n">
        <v>0</v>
      </c>
      <c r="E34" t="n">
        <v>0</v>
      </c>
      <c r="F34" t="n">
        <v>4.61</v>
      </c>
      <c r="G34" t="n">
        <v>0</v>
      </c>
      <c r="H34" t="n">
        <v>7</v>
      </c>
      <c r="I34" t="n">
        <v>0</v>
      </c>
      <c r="J34" t="n">
        <v>-1</v>
      </c>
      <c r="K34" t="n">
        <v>-1</v>
      </c>
      <c r="L34">
        <f>HYPERLINK("https://www.defined.fi/sol/7qBKePC5SqZKDRNsbNhqD6Y6S8JW2CM3KoRv3ztDpump?maker=JD38n7ynKYcgPpF7k1BhXEeREu1KqptU93fVGy3S624k","https://www.defined.fi/sol/7qBKePC5SqZKDRNsbNhqD6Y6S8JW2CM3KoRv3ztDpump?maker=JD38n7ynKYcgPpF7k1BhXEeREu1KqptU93fVGy3S624k")</f>
        <v/>
      </c>
      <c r="M34">
        <f>HYPERLINK("https://dexscreener.com/solana/7qBKePC5SqZKDRNsbNhqD6Y6S8JW2CM3KoRv3ztDpump?maker=JD38n7ynKYcgPpF7k1BhXEeREu1KqptU93fVGy3S624k","https://dexscreener.com/solana/7qBKePC5SqZKDRNsbNhqD6Y6S8JW2CM3KoRv3ztDpump?maker=JD38n7ynKYcgPpF7k1BhXEeREu1KqptU93fVGy3S624k")</f>
        <v/>
      </c>
    </row>
    <row r="35">
      <c r="A35" t="inlineStr">
        <is>
          <t>GVwpWU5PtJFHS1mH35sHmsRN1XWUwRV3Qo94h5Lepump</t>
        </is>
      </c>
      <c r="B35" t="inlineStr">
        <is>
          <t>CATGF</t>
        </is>
      </c>
      <c r="C35" t="n">
        <v>0</v>
      </c>
      <c r="D35" t="n">
        <v>31.48</v>
      </c>
      <c r="E35" t="n">
        <v>0.16</v>
      </c>
      <c r="F35" t="n">
        <v>81.72</v>
      </c>
      <c r="G35" t="n">
        <v>239.08</v>
      </c>
      <c r="H35" t="n">
        <v>55</v>
      </c>
      <c r="I35" t="n">
        <v>94</v>
      </c>
      <c r="J35" t="n">
        <v>-1</v>
      </c>
      <c r="K35" t="n">
        <v>-1</v>
      </c>
      <c r="L35">
        <f>HYPERLINK("https://www.defined.fi/sol/GVwpWU5PtJFHS1mH35sHmsRN1XWUwRV3Qo94h5Lepump?maker=JD38n7ynKYcgPpF7k1BhXEeREu1KqptU93fVGy3S624k","https://www.defined.fi/sol/GVwpWU5PtJFHS1mH35sHmsRN1XWUwRV3Qo94h5Lepump?maker=JD38n7ynKYcgPpF7k1BhXEeREu1KqptU93fVGy3S624k")</f>
        <v/>
      </c>
      <c r="M35">
        <f>HYPERLINK("https://dexscreener.com/solana/GVwpWU5PtJFHS1mH35sHmsRN1XWUwRV3Qo94h5Lepump?maker=JD38n7ynKYcgPpF7k1BhXEeREu1KqptU93fVGy3S624k","https://dexscreener.com/solana/GVwpWU5PtJFHS1mH35sHmsRN1XWUwRV3Qo94h5Lepump?maker=JD38n7ynKYcgPpF7k1BhXEeREu1KqptU93fVGy3S624k")</f>
        <v/>
      </c>
    </row>
    <row r="36">
      <c r="A36" t="inlineStr">
        <is>
          <t>HaP8r3ksG76PhQLTqR8FYBeNiQpejcFbQmiHbg787Ut1</t>
        </is>
      </c>
      <c r="B36" t="inlineStr">
        <is>
          <t>TRUMP</t>
        </is>
      </c>
      <c r="C36" t="n">
        <v>0</v>
      </c>
      <c r="D36" t="n">
        <v>0</v>
      </c>
      <c r="E36" t="n">
        <v>0</v>
      </c>
      <c r="F36" t="n">
        <v>0</v>
      </c>
      <c r="G36" t="n">
        <v>257.01</v>
      </c>
      <c r="H36" t="n">
        <v>0</v>
      </c>
      <c r="I36" t="n">
        <v>233</v>
      </c>
      <c r="J36" t="n">
        <v>-1</v>
      </c>
      <c r="K36" t="n">
        <v>-1</v>
      </c>
      <c r="L36">
        <f>HYPERLINK("https://www.defined.fi/sol/HaP8r3ksG76PhQLTqR8FYBeNiQpejcFbQmiHbg787Ut1?maker=JD38n7ynKYcgPpF7k1BhXEeREu1KqptU93fVGy3S624k","https://www.defined.fi/sol/HaP8r3ksG76PhQLTqR8FYBeNiQpejcFbQmiHbg787Ut1?maker=JD38n7ynKYcgPpF7k1BhXEeREu1KqptU93fVGy3S624k")</f>
        <v/>
      </c>
      <c r="M36">
        <f>HYPERLINK("https://dexscreener.com/solana/HaP8r3ksG76PhQLTqR8FYBeNiQpejcFbQmiHbg787Ut1?maker=JD38n7ynKYcgPpF7k1BhXEeREu1KqptU93fVGy3S624k","https://dexscreener.com/solana/HaP8r3ksG76PhQLTqR8FYBeNiQpejcFbQmiHbg787Ut1?maker=JD38n7ynKYcgPpF7k1BhXEeREu1KqptU93fVGy3S624k")</f>
        <v/>
      </c>
    </row>
    <row r="37">
      <c r="A37" t="inlineStr">
        <is>
          <t>8wXtPeU6557ETkp9WHFY1n1EcU6NxDvbAggHGsMYiHsB</t>
        </is>
      </c>
      <c r="B37" t="inlineStr">
        <is>
          <t>GME</t>
        </is>
      </c>
      <c r="C37" t="n">
        <v>0</v>
      </c>
      <c r="D37" t="n">
        <v>-0.003</v>
      </c>
      <c r="E37" t="n">
        <v>-0</v>
      </c>
      <c r="F37" t="n">
        <v>0.761</v>
      </c>
      <c r="G37" t="n">
        <v>12.27</v>
      </c>
      <c r="H37" t="n">
        <v>8</v>
      </c>
      <c r="I37" t="n">
        <v>13</v>
      </c>
      <c r="J37" t="n">
        <v>-1</v>
      </c>
      <c r="K37" t="n">
        <v>-1</v>
      </c>
      <c r="L37">
        <f>HYPERLINK("https://www.defined.fi/sol/8wXtPeU6557ETkp9WHFY1n1EcU6NxDvbAggHGsMYiHsB?maker=JD38n7ynKYcgPpF7k1BhXEeREu1KqptU93fVGy3S624k","https://www.defined.fi/sol/8wXtPeU6557ETkp9WHFY1n1EcU6NxDvbAggHGsMYiHsB?maker=JD38n7ynKYcgPpF7k1BhXEeREu1KqptU93fVGy3S624k")</f>
        <v/>
      </c>
      <c r="M37">
        <f>HYPERLINK("https://dexscreener.com/solana/8wXtPeU6557ETkp9WHFY1n1EcU6NxDvbAggHGsMYiHsB?maker=JD38n7ynKYcgPpF7k1BhXEeREu1KqptU93fVGy3S624k","https://dexscreener.com/solana/8wXtPeU6557ETkp9WHFY1n1EcU6NxDvbAggHGsMYiHsB?maker=JD38n7ynKYcgPpF7k1BhXEeREu1KqptU93fVGy3S624k")</f>
        <v/>
      </c>
    </row>
    <row r="38">
      <c r="A38" t="inlineStr">
        <is>
          <t>Ay43yQzDemzArdiCHYQtkXdxs8K4bhTHubnKh8RTDYay</t>
        </is>
      </c>
      <c r="B38" t="inlineStr">
        <is>
          <t>USDT</t>
        </is>
      </c>
      <c r="C38" t="n">
        <v>0</v>
      </c>
      <c r="D38" t="n">
        <v>0</v>
      </c>
      <c r="E38" t="n">
        <v>0</v>
      </c>
      <c r="F38" t="n">
        <v>0.063</v>
      </c>
      <c r="G38" t="n">
        <v>0</v>
      </c>
      <c r="H38" t="n">
        <v>1</v>
      </c>
      <c r="I38" t="n">
        <v>0</v>
      </c>
      <c r="J38" t="n">
        <v>-1</v>
      </c>
      <c r="K38" t="n">
        <v>-1</v>
      </c>
      <c r="L38">
        <f>HYPERLINK("https://www.defined.fi/sol/Ay43yQzDemzArdiCHYQtkXdxs8K4bhTHubnKh8RTDYay?maker=JD38n7ynKYcgPpF7k1BhXEeREu1KqptU93fVGy3S624k","https://www.defined.fi/sol/Ay43yQzDemzArdiCHYQtkXdxs8K4bhTHubnKh8RTDYay?maker=JD38n7ynKYcgPpF7k1BhXEeREu1KqptU93fVGy3S624k")</f>
        <v/>
      </c>
      <c r="M38">
        <f>HYPERLINK("https://dexscreener.com/solana/Ay43yQzDemzArdiCHYQtkXdxs8K4bhTHubnKh8RTDYay?maker=JD38n7ynKYcgPpF7k1BhXEeREu1KqptU93fVGy3S624k","https://dexscreener.com/solana/Ay43yQzDemzArdiCHYQtkXdxs8K4bhTHubnKh8RTDYay?maker=JD38n7ynKYcgPpF7k1BhXEeREu1KqptU93fVGy3S624k")</f>
        <v/>
      </c>
    </row>
    <row r="39">
      <c r="A39" t="inlineStr">
        <is>
          <t>GMTXVdP5Uc9Eqn8MJYhC8Tg18T1unAWaN1Qf4BuES5Cb</t>
        </is>
      </c>
      <c r="B39" t="inlineStr">
        <is>
          <t>PXK</t>
        </is>
      </c>
      <c r="C39" t="n">
        <v>0</v>
      </c>
      <c r="D39" t="n">
        <v>0</v>
      </c>
      <c r="E39" t="n">
        <v>0.02</v>
      </c>
      <c r="F39" t="n">
        <v>3.74</v>
      </c>
      <c r="G39" t="n">
        <v>0.037</v>
      </c>
      <c r="H39" t="n">
        <v>101</v>
      </c>
      <c r="I39" t="n">
        <v>1</v>
      </c>
      <c r="J39" t="n">
        <v>-1</v>
      </c>
      <c r="K39" t="n">
        <v>-1</v>
      </c>
      <c r="L39">
        <f>HYPERLINK("https://www.defined.fi/sol/GMTXVdP5Uc9Eqn8MJYhC8Tg18T1unAWaN1Qf4BuES5Cb?maker=JD38n7ynKYcgPpF7k1BhXEeREu1KqptU93fVGy3S624k","https://www.defined.fi/sol/GMTXVdP5Uc9Eqn8MJYhC8Tg18T1unAWaN1Qf4BuES5Cb?maker=JD38n7ynKYcgPpF7k1BhXEeREu1KqptU93fVGy3S624k")</f>
        <v/>
      </c>
      <c r="M39">
        <f>HYPERLINK("https://dexscreener.com/solana/GMTXVdP5Uc9Eqn8MJYhC8Tg18T1unAWaN1Qf4BuES5Cb?maker=JD38n7ynKYcgPpF7k1BhXEeREu1KqptU93fVGy3S624k","https://dexscreener.com/solana/GMTXVdP5Uc9Eqn8MJYhC8Tg18T1unAWaN1Qf4BuES5Cb?maker=JD38n7ynKYcgPpF7k1BhXEeREu1KqptU93fVGy3S624k")</f>
        <v/>
      </c>
    </row>
    <row r="40">
      <c r="A40" t="inlineStr">
        <is>
          <t>6m19zvNWYbXS9Y1LhFc1LFXqecE2eErRrR5uNrgbV6Y1</t>
        </is>
      </c>
      <c r="B40" t="inlineStr">
        <is>
          <t>DOTZ</t>
        </is>
      </c>
      <c r="C40" t="n">
        <v>0</v>
      </c>
      <c r="D40" t="n">
        <v>0</v>
      </c>
      <c r="E40" t="n">
        <v>0</v>
      </c>
      <c r="F40" t="n">
        <v>0.241</v>
      </c>
      <c r="G40" t="n">
        <v>0</v>
      </c>
      <c r="H40" t="n">
        <v>7</v>
      </c>
      <c r="I40" t="n">
        <v>0</v>
      </c>
      <c r="J40" t="n">
        <v>-1</v>
      </c>
      <c r="K40" t="n">
        <v>-1</v>
      </c>
      <c r="L40">
        <f>HYPERLINK("https://www.defined.fi/sol/6m19zvNWYbXS9Y1LhFc1LFXqecE2eErRrR5uNrgbV6Y1?maker=JD38n7ynKYcgPpF7k1BhXEeREu1KqptU93fVGy3S624k","https://www.defined.fi/sol/6m19zvNWYbXS9Y1LhFc1LFXqecE2eErRrR5uNrgbV6Y1?maker=JD38n7ynKYcgPpF7k1BhXEeREu1KqptU93fVGy3S624k")</f>
        <v/>
      </c>
      <c r="M40">
        <f>HYPERLINK("https://dexscreener.com/solana/6m19zvNWYbXS9Y1LhFc1LFXqecE2eErRrR5uNrgbV6Y1?maker=JD38n7ynKYcgPpF7k1BhXEeREu1KqptU93fVGy3S624k","https://dexscreener.com/solana/6m19zvNWYbXS9Y1LhFc1LFXqecE2eErRrR5uNrgbV6Y1?maker=JD38n7ynKYcgPpF7k1BhXEeREu1KqptU93fVGy3S624k")</f>
        <v/>
      </c>
    </row>
    <row r="41">
      <c r="A41" t="inlineStr">
        <is>
          <t>6b3MqaXT9zW5NQUY4bo252ivwCfhX5JMDb6WrgPkpump</t>
        </is>
      </c>
      <c r="B41" t="inlineStr">
        <is>
          <t>TUCKER</t>
        </is>
      </c>
      <c r="C41" t="n">
        <v>0</v>
      </c>
      <c r="D41" t="n">
        <v>-0.031</v>
      </c>
      <c r="E41" t="n">
        <v>-0.01</v>
      </c>
      <c r="F41" t="n">
        <v>3.19</v>
      </c>
      <c r="G41" t="n">
        <v>3.75</v>
      </c>
      <c r="H41" t="n">
        <v>19</v>
      </c>
      <c r="I41" t="n">
        <v>7</v>
      </c>
      <c r="J41" t="n">
        <v>-1</v>
      </c>
      <c r="K41" t="n">
        <v>-1</v>
      </c>
      <c r="L41">
        <f>HYPERLINK("https://www.defined.fi/sol/6b3MqaXT9zW5NQUY4bo252ivwCfhX5JMDb6WrgPkpump?maker=JD38n7ynKYcgPpF7k1BhXEeREu1KqptU93fVGy3S624k","https://www.defined.fi/sol/6b3MqaXT9zW5NQUY4bo252ivwCfhX5JMDb6WrgPkpump?maker=JD38n7ynKYcgPpF7k1BhXEeREu1KqptU93fVGy3S624k")</f>
        <v/>
      </c>
      <c r="M41">
        <f>HYPERLINK("https://dexscreener.com/solana/6b3MqaXT9zW5NQUY4bo252ivwCfhX5JMDb6WrgPkpump?maker=JD38n7ynKYcgPpF7k1BhXEeREu1KqptU93fVGy3S624k","https://dexscreener.com/solana/6b3MqaXT9zW5NQUY4bo252ivwCfhX5JMDb6WrgPkpump?maker=JD38n7ynKYcgPpF7k1BhXEeREu1KqptU93fVGy3S624k")</f>
        <v/>
      </c>
    </row>
    <row r="42">
      <c r="A42" t="inlineStr">
        <is>
          <t>25hAyBQfoDhfWx9ay6rarbgvWGwDdNqcHsXS3jQ3mTDJ</t>
        </is>
      </c>
      <c r="B42" t="inlineStr">
        <is>
          <t>MANEKI</t>
        </is>
      </c>
      <c r="C42" t="n">
        <v>0</v>
      </c>
      <c r="D42" t="n">
        <v>-0.048</v>
      </c>
      <c r="E42" t="n">
        <v>-0.01</v>
      </c>
      <c r="F42" t="n">
        <v>10.98</v>
      </c>
      <c r="G42" t="n">
        <v>13.52</v>
      </c>
      <c r="H42" t="n">
        <v>4</v>
      </c>
      <c r="I42" t="n">
        <v>25</v>
      </c>
      <c r="J42" t="n">
        <v>-1</v>
      </c>
      <c r="K42" t="n">
        <v>-1</v>
      </c>
      <c r="L42">
        <f>HYPERLINK("https://www.defined.fi/sol/25hAyBQfoDhfWx9ay6rarbgvWGwDdNqcHsXS3jQ3mTDJ?maker=JD38n7ynKYcgPpF7k1BhXEeREu1KqptU93fVGy3S624k","https://www.defined.fi/sol/25hAyBQfoDhfWx9ay6rarbgvWGwDdNqcHsXS3jQ3mTDJ?maker=JD38n7ynKYcgPpF7k1BhXEeREu1KqptU93fVGy3S624k")</f>
        <v/>
      </c>
      <c r="M42">
        <f>HYPERLINK("https://dexscreener.com/solana/25hAyBQfoDhfWx9ay6rarbgvWGwDdNqcHsXS3jQ3mTDJ?maker=JD38n7ynKYcgPpF7k1BhXEeREu1KqptU93fVGy3S624k","https://dexscreener.com/solana/25hAyBQfoDhfWx9ay6rarbgvWGwDdNqcHsXS3jQ3mTDJ?maker=JD38n7ynKYcgPpF7k1BhXEeREu1KqptU93fVGy3S624k")</f>
        <v/>
      </c>
    </row>
    <row r="43">
      <c r="A43" t="inlineStr">
        <is>
          <t>4rUfhWTRpjD1ECGjw1UReVhA8G63CrATuoFLRVRkkqhs</t>
        </is>
      </c>
      <c r="B43" t="inlineStr">
        <is>
          <t>ACHI</t>
        </is>
      </c>
      <c r="C43" t="n">
        <v>0</v>
      </c>
      <c r="D43" t="n">
        <v>0</v>
      </c>
      <c r="E43" t="n">
        <v>0</v>
      </c>
      <c r="F43" t="n">
        <v>0.401</v>
      </c>
      <c r="G43" t="n">
        <v>0.569</v>
      </c>
      <c r="H43" t="n">
        <v>12</v>
      </c>
      <c r="I43" t="n">
        <v>17</v>
      </c>
      <c r="J43" t="n">
        <v>-1</v>
      </c>
      <c r="K43" t="n">
        <v>-1</v>
      </c>
      <c r="L43">
        <f>HYPERLINK("https://www.defined.fi/sol/4rUfhWTRpjD1ECGjw1UReVhA8G63CrATuoFLRVRkkqhs?maker=JD38n7ynKYcgPpF7k1BhXEeREu1KqptU93fVGy3S624k","https://www.defined.fi/sol/4rUfhWTRpjD1ECGjw1UReVhA8G63CrATuoFLRVRkkqhs?maker=JD38n7ynKYcgPpF7k1BhXEeREu1KqptU93fVGy3S624k")</f>
        <v/>
      </c>
      <c r="M43">
        <f>HYPERLINK("https://dexscreener.com/solana/4rUfhWTRpjD1ECGjw1UReVhA8G63CrATuoFLRVRkkqhs?maker=JD38n7ynKYcgPpF7k1BhXEeREu1KqptU93fVGy3S624k","https://dexscreener.com/solana/4rUfhWTRpjD1ECGjw1UReVhA8G63CrATuoFLRVRkkqhs?maker=JD38n7ynKYcgPpF7k1BhXEeREu1KqptU93fVGy3S624k")</f>
        <v/>
      </c>
    </row>
    <row r="44">
      <c r="A44" t="inlineStr">
        <is>
          <t>3BeJ9zCgQhaqKMu2HgKJ79yQBChD1Pf3hPwRX44fpump</t>
        </is>
      </c>
      <c r="B44" t="inlineStr">
        <is>
          <t>CB</t>
        </is>
      </c>
      <c r="C44" t="n">
        <v>0</v>
      </c>
      <c r="D44" t="n">
        <v>0</v>
      </c>
      <c r="E44" t="n">
        <v>0</v>
      </c>
      <c r="F44" t="n">
        <v>4.07</v>
      </c>
      <c r="G44" t="n">
        <v>2.02</v>
      </c>
      <c r="H44" t="n">
        <v>52</v>
      </c>
      <c r="I44" t="n">
        <v>2</v>
      </c>
      <c r="J44" t="n">
        <v>-1</v>
      </c>
      <c r="K44" t="n">
        <v>-1</v>
      </c>
      <c r="L44">
        <f>HYPERLINK("https://www.defined.fi/sol/3BeJ9zCgQhaqKMu2HgKJ79yQBChD1Pf3hPwRX44fpump?maker=JD38n7ynKYcgPpF7k1BhXEeREu1KqptU93fVGy3S624k","https://www.defined.fi/sol/3BeJ9zCgQhaqKMu2HgKJ79yQBChD1Pf3hPwRX44fpump?maker=JD38n7ynKYcgPpF7k1BhXEeREu1KqptU93fVGy3S624k")</f>
        <v/>
      </c>
      <c r="M44">
        <f>HYPERLINK("https://dexscreener.com/solana/3BeJ9zCgQhaqKMu2HgKJ79yQBChD1Pf3hPwRX44fpump?maker=JD38n7ynKYcgPpF7k1BhXEeREu1KqptU93fVGy3S624k","https://dexscreener.com/solana/3BeJ9zCgQhaqKMu2HgKJ79yQBChD1Pf3hPwRX44fpump?maker=JD38n7ynKYcgPpF7k1BhXEeREu1KqptU93fVGy3S624k")</f>
        <v/>
      </c>
    </row>
    <row r="45">
      <c r="A45" t="inlineStr">
        <is>
          <t>J3NKxxXZcnNiMjKw9hYb2K4LUxgwB6t1FtPtQVsv3KFr</t>
        </is>
      </c>
      <c r="B45" t="inlineStr">
        <is>
          <t>SPX</t>
        </is>
      </c>
      <c r="C45" t="n">
        <v>0</v>
      </c>
      <c r="D45" t="n">
        <v>-0.016</v>
      </c>
      <c r="E45" t="n">
        <v>-0</v>
      </c>
      <c r="F45" t="n">
        <v>2.23</v>
      </c>
      <c r="G45" t="n">
        <v>544.9299999999999</v>
      </c>
      <c r="H45" t="n">
        <v>15</v>
      </c>
      <c r="I45" t="n">
        <v>146</v>
      </c>
      <c r="J45" t="n">
        <v>-1</v>
      </c>
      <c r="K45" t="n">
        <v>-1</v>
      </c>
      <c r="L45">
        <f>HYPERLINK("https://www.defined.fi/sol/J3NKxxXZcnNiMjKw9hYb2K4LUxgwB6t1FtPtQVsv3KFr?maker=JD38n7ynKYcgPpF7k1BhXEeREu1KqptU93fVGy3S624k","https://www.defined.fi/sol/J3NKxxXZcnNiMjKw9hYb2K4LUxgwB6t1FtPtQVsv3KFr?maker=JD38n7ynKYcgPpF7k1BhXEeREu1KqptU93fVGy3S624k")</f>
        <v/>
      </c>
      <c r="M45">
        <f>HYPERLINK("https://dexscreener.com/solana/J3NKxxXZcnNiMjKw9hYb2K4LUxgwB6t1FtPtQVsv3KFr?maker=JD38n7ynKYcgPpF7k1BhXEeREu1KqptU93fVGy3S624k","https://dexscreener.com/solana/J3NKxxXZcnNiMjKw9hYb2K4LUxgwB6t1FtPtQVsv3KFr?maker=JD38n7ynKYcgPpF7k1BhXEeREu1KqptU93fVGy3S624k")</f>
        <v/>
      </c>
    </row>
    <row r="46">
      <c r="A46" t="inlineStr">
        <is>
          <t>BaDjVCpABEVCdt4LT7ivuzA4izBwJCqnDjrLa8XBtT38</t>
        </is>
      </c>
      <c r="B46" t="inlineStr">
        <is>
          <t>GNME</t>
        </is>
      </c>
      <c r="C46" t="n">
        <v>0</v>
      </c>
      <c r="D46" t="n">
        <v>0</v>
      </c>
      <c r="E46" t="n">
        <v>-1</v>
      </c>
      <c r="F46" t="n">
        <v>0</v>
      </c>
      <c r="G46" t="n">
        <v>1.35</v>
      </c>
      <c r="H46" t="n">
        <v>0</v>
      </c>
      <c r="I46" t="n">
        <v>17</v>
      </c>
      <c r="J46" t="n">
        <v>-1</v>
      </c>
      <c r="K46" t="n">
        <v>-1</v>
      </c>
      <c r="L46">
        <f>HYPERLINK("https://www.defined.fi/sol/BaDjVCpABEVCdt4LT7ivuzA4izBwJCqnDjrLa8XBtT38?maker=JD38n7ynKYcgPpF7k1BhXEeREu1KqptU93fVGy3S624k","https://www.defined.fi/sol/BaDjVCpABEVCdt4LT7ivuzA4izBwJCqnDjrLa8XBtT38?maker=JD38n7ynKYcgPpF7k1BhXEeREu1KqptU93fVGy3S624k")</f>
        <v/>
      </c>
      <c r="M46">
        <f>HYPERLINK("https://dexscreener.com/solana/BaDjVCpABEVCdt4LT7ivuzA4izBwJCqnDjrLa8XBtT38?maker=JD38n7ynKYcgPpF7k1BhXEeREu1KqptU93fVGy3S624k","https://dexscreener.com/solana/BaDjVCpABEVCdt4LT7ivuzA4izBwJCqnDjrLa8XBtT38?maker=JD38n7ynKYcgPpF7k1BhXEeREu1KqptU93fVGy3S624k")</f>
        <v/>
      </c>
    </row>
    <row r="47">
      <c r="A47" t="inlineStr">
        <is>
          <t>4wNSsVV79t1L8FtP1Dw3NA3cbVhYXPxSgvnuyqS9pump</t>
        </is>
      </c>
      <c r="B47" t="inlineStr">
        <is>
          <t>DOGTARDIO</t>
        </is>
      </c>
      <c r="C47" t="n">
        <v>0</v>
      </c>
      <c r="D47" t="n">
        <v>0</v>
      </c>
      <c r="E47" t="n">
        <v>0</v>
      </c>
      <c r="F47" t="n">
        <v>0.471</v>
      </c>
      <c r="G47" t="n">
        <v>0</v>
      </c>
      <c r="H47" t="n">
        <v>11</v>
      </c>
      <c r="I47" t="n">
        <v>0</v>
      </c>
      <c r="J47" t="n">
        <v>-1</v>
      </c>
      <c r="K47" t="n">
        <v>-1</v>
      </c>
      <c r="L47">
        <f>HYPERLINK("https://www.defined.fi/sol/4wNSsVV79t1L8FtP1Dw3NA3cbVhYXPxSgvnuyqS9pump?maker=JD38n7ynKYcgPpF7k1BhXEeREu1KqptU93fVGy3S624k","https://www.defined.fi/sol/4wNSsVV79t1L8FtP1Dw3NA3cbVhYXPxSgvnuyqS9pump?maker=JD38n7ynKYcgPpF7k1BhXEeREu1KqptU93fVGy3S624k")</f>
        <v/>
      </c>
      <c r="M47">
        <f>HYPERLINK("https://dexscreener.com/solana/4wNSsVV79t1L8FtP1Dw3NA3cbVhYXPxSgvnuyqS9pump?maker=JD38n7ynKYcgPpF7k1BhXEeREu1KqptU93fVGy3S624k","https://dexscreener.com/solana/4wNSsVV79t1L8FtP1Dw3NA3cbVhYXPxSgvnuyqS9pump?maker=JD38n7ynKYcgPpF7k1BhXEeREu1KqptU93fVGy3S624k")</f>
        <v/>
      </c>
    </row>
    <row r="48">
      <c r="A48" t="inlineStr">
        <is>
          <t>CJvntLDFY1bQCcc2Y8u5BwcqZJuHfcLs3cFnizp4pump</t>
        </is>
      </c>
      <c r="B48" t="inlineStr">
        <is>
          <t>FERAL</t>
        </is>
      </c>
      <c r="C48" t="n">
        <v>0</v>
      </c>
      <c r="D48" t="n">
        <v>0</v>
      </c>
      <c r="E48" t="n">
        <v>0</v>
      </c>
      <c r="F48" t="n">
        <v>2.87</v>
      </c>
      <c r="G48" t="n">
        <v>0</v>
      </c>
      <c r="H48" t="n">
        <v>43</v>
      </c>
      <c r="I48" t="n">
        <v>0</v>
      </c>
      <c r="J48" t="n">
        <v>-1</v>
      </c>
      <c r="K48" t="n">
        <v>-1</v>
      </c>
      <c r="L48">
        <f>HYPERLINK("https://www.defined.fi/sol/CJvntLDFY1bQCcc2Y8u5BwcqZJuHfcLs3cFnizp4pump?maker=JD38n7ynKYcgPpF7k1BhXEeREu1KqptU93fVGy3S624k","https://www.defined.fi/sol/CJvntLDFY1bQCcc2Y8u5BwcqZJuHfcLs3cFnizp4pump?maker=JD38n7ynKYcgPpF7k1BhXEeREu1KqptU93fVGy3S624k")</f>
        <v/>
      </c>
      <c r="M48">
        <f>HYPERLINK("https://dexscreener.com/solana/CJvntLDFY1bQCcc2Y8u5BwcqZJuHfcLs3cFnizp4pump?maker=JD38n7ynKYcgPpF7k1BhXEeREu1KqptU93fVGy3S624k","https://dexscreener.com/solana/CJvntLDFY1bQCcc2Y8u5BwcqZJuHfcLs3cFnizp4pump?maker=JD38n7ynKYcgPpF7k1BhXEeREu1KqptU93fVGy3S624k")</f>
        <v/>
      </c>
    </row>
    <row r="49">
      <c r="A49" t="inlineStr">
        <is>
          <t>HZ1JovNiVvGrGNiiYvEozEVgZ58xaU3RKwX8eACQBCt3</t>
        </is>
      </c>
      <c r="B49" t="inlineStr">
        <is>
          <t>PYTH</t>
        </is>
      </c>
      <c r="C49" t="n">
        <v>0</v>
      </c>
      <c r="D49" t="n">
        <v>0</v>
      </c>
      <c r="E49" t="n">
        <v>0.01</v>
      </c>
      <c r="F49" t="n">
        <v>0.036</v>
      </c>
      <c r="G49" t="n">
        <v>0.056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HYPERLINK("https://www.defined.fi/sol/HZ1JovNiVvGrGNiiYvEozEVgZ58xaU3RKwX8eACQBCt3?maker=JD38n7ynKYcgPpF7k1BhXEeREu1KqptU93fVGy3S624k","https://www.defined.fi/sol/HZ1JovNiVvGrGNiiYvEozEVgZ58xaU3RKwX8eACQBCt3?maker=JD38n7ynKYcgPpF7k1BhXEeREu1KqptU93fVGy3S624k")</f>
        <v/>
      </c>
      <c r="M49">
        <f>HYPERLINK("https://dexscreener.com/solana/HZ1JovNiVvGrGNiiYvEozEVgZ58xaU3RKwX8eACQBCt3?maker=JD38n7ynKYcgPpF7k1BhXEeREu1KqptU93fVGy3S624k","https://dexscreener.com/solana/HZ1JovNiVvGrGNiiYvEozEVgZ58xaU3RKwX8eACQBCt3?maker=JD38n7ynKYcgPpF7k1BhXEeREu1KqptU93fVGy3S624k")</f>
        <v/>
      </c>
    </row>
    <row r="50">
      <c r="A50" t="inlineStr">
        <is>
          <t>7EqfS5kHGj3mLiBaFZ2B91GccdKoUcBQvLmqkaKjpump</t>
        </is>
      </c>
      <c r="B50" t="inlineStr">
        <is>
          <t>aitism</t>
        </is>
      </c>
      <c r="C50" t="n">
        <v>0</v>
      </c>
      <c r="D50" t="n">
        <v>0</v>
      </c>
      <c r="E50" t="n">
        <v>0</v>
      </c>
      <c r="F50" t="n">
        <v>0.998</v>
      </c>
      <c r="G50" t="n">
        <v>0</v>
      </c>
      <c r="H50" t="n">
        <v>9</v>
      </c>
      <c r="I50" t="n">
        <v>0</v>
      </c>
      <c r="J50" t="n">
        <v>-1</v>
      </c>
      <c r="K50" t="n">
        <v>-1</v>
      </c>
      <c r="L50">
        <f>HYPERLINK("https://www.defined.fi/sol/7EqfS5kHGj3mLiBaFZ2B91GccdKoUcBQvLmqkaKjpump?maker=JD38n7ynKYcgPpF7k1BhXEeREu1KqptU93fVGy3S624k","https://www.defined.fi/sol/7EqfS5kHGj3mLiBaFZ2B91GccdKoUcBQvLmqkaKjpump?maker=JD38n7ynKYcgPpF7k1BhXEeREu1KqptU93fVGy3S624k")</f>
        <v/>
      </c>
      <c r="M50">
        <f>HYPERLINK("https://dexscreener.com/solana/7EqfS5kHGj3mLiBaFZ2B91GccdKoUcBQvLmqkaKjpump?maker=JD38n7ynKYcgPpF7k1BhXEeREu1KqptU93fVGy3S624k","https://dexscreener.com/solana/7EqfS5kHGj3mLiBaFZ2B91GccdKoUcBQvLmqkaKjpump?maker=JD38n7ynKYcgPpF7k1BhXEeREu1KqptU93fVGy3S624k")</f>
        <v/>
      </c>
    </row>
    <row r="51">
      <c r="A51" t="inlineStr">
        <is>
          <t>DAGnwe6AJykNPENi56csn8xXzF3BPTufJE8GHTUcpump</t>
        </is>
      </c>
      <c r="B51" t="inlineStr">
        <is>
          <t>GUGA</t>
        </is>
      </c>
      <c r="C51" t="n">
        <v>0</v>
      </c>
      <c r="D51" t="n">
        <v>0</v>
      </c>
      <c r="E51" t="n">
        <v>-0.02</v>
      </c>
      <c r="F51" t="n">
        <v>0.494</v>
      </c>
      <c r="G51" t="n">
        <v>0.038</v>
      </c>
      <c r="H51" t="n">
        <v>14</v>
      </c>
      <c r="I51" t="n">
        <v>1</v>
      </c>
      <c r="J51" t="n">
        <v>-1</v>
      </c>
      <c r="K51" t="n">
        <v>-1</v>
      </c>
      <c r="L51">
        <f>HYPERLINK("https://www.defined.fi/sol/DAGnwe6AJykNPENi56csn8xXzF3BPTufJE8GHTUcpump?maker=JD38n7ynKYcgPpF7k1BhXEeREu1KqptU93fVGy3S624k","https://www.defined.fi/sol/DAGnwe6AJykNPENi56csn8xXzF3BPTufJE8GHTUcpump?maker=JD38n7ynKYcgPpF7k1BhXEeREu1KqptU93fVGy3S624k")</f>
        <v/>
      </c>
      <c r="M51">
        <f>HYPERLINK("https://dexscreener.com/solana/DAGnwe6AJykNPENi56csn8xXzF3BPTufJE8GHTUcpump?maker=JD38n7ynKYcgPpF7k1BhXEeREu1KqptU93fVGy3S624k","https://dexscreener.com/solana/DAGnwe6AJykNPENi56csn8xXzF3BPTufJE8GHTUcpump?maker=JD38n7ynKYcgPpF7k1BhXEeREu1KqptU93fVGy3S624k")</f>
        <v/>
      </c>
    </row>
    <row r="52">
      <c r="A52" t="inlineStr">
        <is>
          <t>2JcXacFwt9mVAwBQ5nZkYwCyXQkRcdsYrDXn6hj22SbP</t>
        </is>
      </c>
      <c r="B52" t="inlineStr">
        <is>
          <t>mini</t>
        </is>
      </c>
      <c r="C52" t="n">
        <v>0</v>
      </c>
      <c r="D52" t="n">
        <v>-0.067</v>
      </c>
      <c r="E52" t="n">
        <v>-0.01</v>
      </c>
      <c r="F52" t="n">
        <v>11.79</v>
      </c>
      <c r="G52" t="n">
        <v>253.12</v>
      </c>
      <c r="H52" t="n">
        <v>12</v>
      </c>
      <c r="I52" t="n">
        <v>121</v>
      </c>
      <c r="J52" t="n">
        <v>-1</v>
      </c>
      <c r="K52" t="n">
        <v>-1</v>
      </c>
      <c r="L52">
        <f>HYPERLINK("https://www.defined.fi/sol/2JcXacFwt9mVAwBQ5nZkYwCyXQkRcdsYrDXn6hj22SbP?maker=JD38n7ynKYcgPpF7k1BhXEeREu1KqptU93fVGy3S624k","https://www.defined.fi/sol/2JcXacFwt9mVAwBQ5nZkYwCyXQkRcdsYrDXn6hj22SbP?maker=JD38n7ynKYcgPpF7k1BhXEeREu1KqptU93fVGy3S624k")</f>
        <v/>
      </c>
      <c r="M52">
        <f>HYPERLINK("https://dexscreener.com/solana/2JcXacFwt9mVAwBQ5nZkYwCyXQkRcdsYrDXn6hj22SbP?maker=JD38n7ynKYcgPpF7k1BhXEeREu1KqptU93fVGy3S624k","https://dexscreener.com/solana/2JcXacFwt9mVAwBQ5nZkYwCyXQkRcdsYrDXn6hj22SbP?maker=JD38n7ynKYcgPpF7k1BhXEeREu1KqptU93fVGy3S624k")</f>
        <v/>
      </c>
    </row>
    <row r="53">
      <c r="A53" t="inlineStr">
        <is>
          <t>Fosp9yoXQBdx8YqyURZePYzgpCnxp9XsfnQq69DRvvU4</t>
        </is>
      </c>
      <c r="B53" t="inlineStr">
        <is>
          <t>MEDUSA</t>
        </is>
      </c>
      <c r="C53" t="n">
        <v>0</v>
      </c>
      <c r="D53" t="n">
        <v>1.75</v>
      </c>
      <c r="E53" t="n">
        <v>0.25</v>
      </c>
      <c r="F53" t="n">
        <v>30.7</v>
      </c>
      <c r="G53" t="n">
        <v>8.84</v>
      </c>
      <c r="H53" t="n">
        <v>103</v>
      </c>
      <c r="I53" t="n">
        <v>1</v>
      </c>
      <c r="J53" t="n">
        <v>-1</v>
      </c>
      <c r="K53" t="n">
        <v>-1</v>
      </c>
      <c r="L53">
        <f>HYPERLINK("https://www.defined.fi/sol/Fosp9yoXQBdx8YqyURZePYzgpCnxp9XsfnQq69DRvvU4?maker=JD38n7ynKYcgPpF7k1BhXEeREu1KqptU93fVGy3S624k","https://www.defined.fi/sol/Fosp9yoXQBdx8YqyURZePYzgpCnxp9XsfnQq69DRvvU4?maker=JD38n7ynKYcgPpF7k1BhXEeREu1KqptU93fVGy3S624k")</f>
        <v/>
      </c>
      <c r="M53">
        <f>HYPERLINK("https://dexscreener.com/solana/Fosp9yoXQBdx8YqyURZePYzgpCnxp9XsfnQq69DRvvU4?maker=JD38n7ynKYcgPpF7k1BhXEeREu1KqptU93fVGy3S624k","https://dexscreener.com/solana/Fosp9yoXQBdx8YqyURZePYzgpCnxp9XsfnQq69DRvvU4?maker=JD38n7ynKYcgPpF7k1BhXEeREu1KqptU93fVGy3S624k")</f>
        <v/>
      </c>
    </row>
    <row r="54">
      <c r="A54" t="inlineStr">
        <is>
          <t>9pPE1q9EW1bMQWbHmffrzUCfRr7S82UoxNUFfA6mAZC6</t>
        </is>
      </c>
      <c r="B54" t="inlineStr">
        <is>
          <t>MOON</t>
        </is>
      </c>
      <c r="C54" t="n">
        <v>0</v>
      </c>
      <c r="D54" t="n">
        <v>0</v>
      </c>
      <c r="E54" t="n">
        <v>0</v>
      </c>
      <c r="F54" t="n">
        <v>0</v>
      </c>
      <c r="G54" t="n">
        <v>0.279</v>
      </c>
      <c r="H54" t="n">
        <v>0</v>
      </c>
      <c r="I54" t="n">
        <v>8</v>
      </c>
      <c r="J54" t="n">
        <v>-1</v>
      </c>
      <c r="K54" t="n">
        <v>-1</v>
      </c>
      <c r="L54">
        <f>HYPERLINK("https://www.defined.fi/sol/9pPE1q9EW1bMQWbHmffrzUCfRr7S82UoxNUFfA6mAZC6?maker=JD38n7ynKYcgPpF7k1BhXEeREu1KqptU93fVGy3S624k","https://www.defined.fi/sol/9pPE1q9EW1bMQWbHmffrzUCfRr7S82UoxNUFfA6mAZC6?maker=JD38n7ynKYcgPpF7k1BhXEeREu1KqptU93fVGy3S624k")</f>
        <v/>
      </c>
      <c r="M54">
        <f>HYPERLINK("https://dexscreener.com/solana/9pPE1q9EW1bMQWbHmffrzUCfRr7S82UoxNUFfA6mAZC6?maker=JD38n7ynKYcgPpF7k1BhXEeREu1KqptU93fVGy3S624k","https://dexscreener.com/solana/9pPE1q9EW1bMQWbHmffrzUCfRr7S82UoxNUFfA6mAZC6?maker=JD38n7ynKYcgPpF7k1BhXEeREu1KqptU93fVGy3S624k")</f>
        <v/>
      </c>
    </row>
    <row r="55">
      <c r="A55" t="inlineStr">
        <is>
          <t>GDfnEsia2WLAW5t8yx2X5j2mkfA74i5kwGdDuZHt7XmG</t>
        </is>
      </c>
      <c r="B55" t="inlineStr">
        <is>
          <t>CROWN</t>
        </is>
      </c>
      <c r="C55" t="n">
        <v>0</v>
      </c>
      <c r="D55" t="n">
        <v>0</v>
      </c>
      <c r="E55" t="n">
        <v>-0</v>
      </c>
      <c r="F55" t="n">
        <v>0.25</v>
      </c>
      <c r="G55" t="n">
        <v>4.47</v>
      </c>
      <c r="H55" t="n">
        <v>1</v>
      </c>
      <c r="I55" t="n">
        <v>92</v>
      </c>
      <c r="J55" t="n">
        <v>-1</v>
      </c>
      <c r="K55" t="n">
        <v>-1</v>
      </c>
      <c r="L55">
        <f>HYPERLINK("https://www.defined.fi/sol/GDfnEsia2WLAW5t8yx2X5j2mkfA74i5kwGdDuZHt7XmG?maker=JD38n7ynKYcgPpF7k1BhXEeREu1KqptU93fVGy3S624k","https://www.defined.fi/sol/GDfnEsia2WLAW5t8yx2X5j2mkfA74i5kwGdDuZHt7XmG?maker=JD38n7ynKYcgPpF7k1BhXEeREu1KqptU93fVGy3S624k")</f>
        <v/>
      </c>
      <c r="M55">
        <f>HYPERLINK("https://dexscreener.com/solana/GDfnEsia2WLAW5t8yx2X5j2mkfA74i5kwGdDuZHt7XmG?maker=JD38n7ynKYcgPpF7k1BhXEeREu1KqptU93fVGy3S624k","https://dexscreener.com/solana/GDfnEsia2WLAW5t8yx2X5j2mkfA74i5kwGdDuZHt7XmG?maker=JD38n7ynKYcgPpF7k1BhXEeREu1KqptU93fVGy3S624k")</f>
        <v/>
      </c>
    </row>
    <row r="56">
      <c r="A56" t="inlineStr">
        <is>
          <t>6Rwcmkz9yiYVM5EzyMcr4JsQPGEAWhcUvLvfBperYnUt</t>
        </is>
      </c>
      <c r="B56" t="inlineStr">
        <is>
          <t>KWIF</t>
        </is>
      </c>
      <c r="C56" t="n">
        <v>0</v>
      </c>
      <c r="D56" t="n">
        <v>0</v>
      </c>
      <c r="E56" t="n">
        <v>0</v>
      </c>
      <c r="F56" t="n">
        <v>33.39</v>
      </c>
      <c r="G56" t="n">
        <v>0</v>
      </c>
      <c r="H56" t="n">
        <v>32</v>
      </c>
      <c r="I56" t="n">
        <v>0</v>
      </c>
      <c r="J56" t="n">
        <v>-1</v>
      </c>
      <c r="K56" t="n">
        <v>-1</v>
      </c>
      <c r="L56">
        <f>HYPERLINK("https://www.defined.fi/sol/6Rwcmkz9yiYVM5EzyMcr4JsQPGEAWhcUvLvfBperYnUt?maker=JD38n7ynKYcgPpF7k1BhXEeREu1KqptU93fVGy3S624k","https://www.defined.fi/sol/6Rwcmkz9yiYVM5EzyMcr4JsQPGEAWhcUvLvfBperYnUt?maker=JD38n7ynKYcgPpF7k1BhXEeREu1KqptU93fVGy3S624k")</f>
        <v/>
      </c>
      <c r="M56">
        <f>HYPERLINK("https://dexscreener.com/solana/6Rwcmkz9yiYVM5EzyMcr4JsQPGEAWhcUvLvfBperYnUt?maker=JD38n7ynKYcgPpF7k1BhXEeREu1KqptU93fVGy3S624k","https://dexscreener.com/solana/6Rwcmkz9yiYVM5EzyMcr4JsQPGEAWhcUvLvfBperYnUt?maker=JD38n7ynKYcgPpF7k1BhXEeREu1KqptU93fVGy3S624k")</f>
        <v/>
      </c>
    </row>
    <row r="57">
      <c r="A57" t="inlineStr">
        <is>
          <t>GGHga4iRCxEvq9Ky4MNwk9amTbLLg53bBHcSjpJLpump</t>
        </is>
      </c>
      <c r="B57" t="inlineStr">
        <is>
          <t>GREEN</t>
        </is>
      </c>
      <c r="C57" t="n">
        <v>0</v>
      </c>
      <c r="D57" t="n">
        <v>-0.035</v>
      </c>
      <c r="E57" t="n">
        <v>-0</v>
      </c>
      <c r="F57" t="n">
        <v>5.46</v>
      </c>
      <c r="G57" t="n">
        <v>54.11</v>
      </c>
      <c r="H57" t="n">
        <v>56</v>
      </c>
      <c r="I57" t="n">
        <v>40</v>
      </c>
      <c r="J57" t="n">
        <v>-1</v>
      </c>
      <c r="K57" t="n">
        <v>-1</v>
      </c>
      <c r="L57">
        <f>HYPERLINK("https://www.defined.fi/sol/GGHga4iRCxEvq9Ky4MNwk9amTbLLg53bBHcSjpJLpump?maker=JD38n7ynKYcgPpF7k1BhXEeREu1KqptU93fVGy3S624k","https://www.defined.fi/sol/GGHga4iRCxEvq9Ky4MNwk9amTbLLg53bBHcSjpJLpump?maker=JD38n7ynKYcgPpF7k1BhXEeREu1KqptU93fVGy3S624k")</f>
        <v/>
      </c>
      <c r="M57">
        <f>HYPERLINK("https://dexscreener.com/solana/GGHga4iRCxEvq9Ky4MNwk9amTbLLg53bBHcSjpJLpump?maker=JD38n7ynKYcgPpF7k1BhXEeREu1KqptU93fVGy3S624k","https://dexscreener.com/solana/GGHga4iRCxEvq9Ky4MNwk9amTbLLg53bBHcSjpJLpump?maker=JD38n7ynKYcgPpF7k1BhXEeREu1KqptU93fVGy3S624k")</f>
        <v/>
      </c>
    </row>
    <row r="58">
      <c r="A58" t="inlineStr">
        <is>
          <t>BEgBsVSKJSxreiCE1XmWWq8arnwit7xDqQXSWYgay9xP</t>
        </is>
      </c>
      <c r="B58" t="inlineStr">
        <is>
          <t>WYAC</t>
        </is>
      </c>
      <c r="C58" t="n">
        <v>0</v>
      </c>
      <c r="D58" t="n">
        <v>0</v>
      </c>
      <c r="E58" t="n">
        <v>0</v>
      </c>
      <c r="F58" t="n">
        <v>0</v>
      </c>
      <c r="G58" t="n">
        <v>22.86</v>
      </c>
      <c r="H58" t="n">
        <v>0</v>
      </c>
      <c r="I58" t="n">
        <v>89</v>
      </c>
      <c r="J58" t="n">
        <v>-1</v>
      </c>
      <c r="K58" t="n">
        <v>-1</v>
      </c>
      <c r="L58">
        <f>HYPERLINK("https://www.defined.fi/sol/BEgBsVSKJSxreiCE1XmWWq8arnwit7xDqQXSWYgay9xP?maker=JD38n7ynKYcgPpF7k1BhXEeREu1KqptU93fVGy3S624k","https://www.defined.fi/sol/BEgBsVSKJSxreiCE1XmWWq8arnwit7xDqQXSWYgay9xP?maker=JD38n7ynKYcgPpF7k1BhXEeREu1KqptU93fVGy3S624k")</f>
        <v/>
      </c>
      <c r="M58">
        <f>HYPERLINK("https://dexscreener.com/solana/BEgBsVSKJSxreiCE1XmWWq8arnwit7xDqQXSWYgay9xP?maker=JD38n7ynKYcgPpF7k1BhXEeREu1KqptU93fVGy3S624k","https://dexscreener.com/solana/BEgBsVSKJSxreiCE1XmWWq8arnwit7xDqQXSWYgay9xP?maker=JD38n7ynKYcgPpF7k1BhXEeREu1KqptU93fVGy3S624k")</f>
        <v/>
      </c>
    </row>
    <row r="59">
      <c r="A59" t="inlineStr">
        <is>
          <t>Dogg6xWSgkF8KbsHkTWD3Et4J9a8VBLZjrASURXGiLe1</t>
        </is>
      </c>
      <c r="B59" t="inlineStr">
        <is>
          <t>DOGAI</t>
        </is>
      </c>
      <c r="C59" t="n">
        <v>0</v>
      </c>
      <c r="D59" t="n">
        <v>0</v>
      </c>
      <c r="E59" t="n">
        <v>0</v>
      </c>
      <c r="F59" t="n">
        <v>3.01</v>
      </c>
      <c r="G59" t="n">
        <v>0</v>
      </c>
      <c r="H59" t="n">
        <v>30</v>
      </c>
      <c r="I59" t="n">
        <v>0</v>
      </c>
      <c r="J59" t="n">
        <v>-1</v>
      </c>
      <c r="K59" t="n">
        <v>-1</v>
      </c>
      <c r="L59">
        <f>HYPERLINK("https://www.defined.fi/sol/Dogg6xWSgkF8KbsHkTWD3Et4J9a8VBLZjrASURXGiLe1?maker=JD38n7ynKYcgPpF7k1BhXEeREu1KqptU93fVGy3S624k","https://www.defined.fi/sol/Dogg6xWSgkF8KbsHkTWD3Et4J9a8VBLZjrASURXGiLe1?maker=JD38n7ynKYcgPpF7k1BhXEeREu1KqptU93fVGy3S624k")</f>
        <v/>
      </c>
      <c r="M59">
        <f>HYPERLINK("https://dexscreener.com/solana/Dogg6xWSgkF8KbsHkTWD3Et4J9a8VBLZjrASURXGiLe1?maker=JD38n7ynKYcgPpF7k1BhXEeREu1KqptU93fVGy3S624k","https://dexscreener.com/solana/Dogg6xWSgkF8KbsHkTWD3Et4J9a8VBLZjrASURXGiLe1?maker=JD38n7ynKYcgPpF7k1BhXEeREu1KqptU93fVGy3S624k")</f>
        <v/>
      </c>
    </row>
    <row r="60">
      <c r="A60" t="inlineStr">
        <is>
          <t>mSoLzYCxHdYgdzU16g5QSh3i5K3z3KZK7ytfqcJm7So</t>
        </is>
      </c>
      <c r="B60" t="inlineStr">
        <is>
          <t>mSOL</t>
        </is>
      </c>
      <c r="C60" t="n">
        <v>0</v>
      </c>
      <c r="D60" t="n">
        <v>0</v>
      </c>
      <c r="E60" t="n">
        <v>-0</v>
      </c>
      <c r="F60" t="n">
        <v>9.18</v>
      </c>
      <c r="G60" t="n">
        <v>1.58</v>
      </c>
      <c r="H60" t="n">
        <v>1</v>
      </c>
      <c r="I60" t="n">
        <v>6</v>
      </c>
      <c r="J60" t="n">
        <v>-1</v>
      </c>
      <c r="K60" t="n">
        <v>-1</v>
      </c>
      <c r="L60">
        <f>HYPERLINK("https://www.defined.fi/sol/mSoLzYCxHdYgdzU16g5QSh3i5K3z3KZK7ytfqcJm7So?maker=JD38n7ynKYcgPpF7k1BhXEeREu1KqptU93fVGy3S624k","https://www.defined.fi/sol/mSoLzYCxHdYgdzU16g5QSh3i5K3z3KZK7ytfqcJm7So?maker=JD38n7ynKYcgPpF7k1BhXEeREu1KqptU93fVGy3S624k")</f>
        <v/>
      </c>
      <c r="M60">
        <f>HYPERLINK("https://dexscreener.com/solana/mSoLzYCxHdYgdzU16g5QSh3i5K3z3KZK7ytfqcJm7So?maker=JD38n7ynKYcgPpF7k1BhXEeREu1KqptU93fVGy3S624k","https://dexscreener.com/solana/mSoLzYCxHdYgdzU16g5QSh3i5K3z3KZK7ytfqcJm7So?maker=JD38n7ynKYcgPpF7k1BhXEeREu1KqptU93fVGy3S624k")</f>
        <v/>
      </c>
    </row>
    <row r="61">
      <c r="A61" t="inlineStr">
        <is>
          <t>6isvoCaumbAk4ntbHMfhVBtGDUzFRHpSB9CHE4hCQXN4</t>
        </is>
      </c>
      <c r="B61" t="inlineStr">
        <is>
          <t>PlanetAI</t>
        </is>
      </c>
      <c r="C61" t="n">
        <v>0</v>
      </c>
      <c r="D61" t="n">
        <v>0</v>
      </c>
      <c r="E61" t="n">
        <v>-1</v>
      </c>
      <c r="F61" t="n">
        <v>1.67</v>
      </c>
      <c r="G61" t="n">
        <v>0</v>
      </c>
      <c r="H61" t="n">
        <v>50</v>
      </c>
      <c r="I61" t="n">
        <v>0</v>
      </c>
      <c r="J61" t="n">
        <v>-1</v>
      </c>
      <c r="K61" t="n">
        <v>-1</v>
      </c>
      <c r="L61">
        <f>HYPERLINK("https://www.defined.fi/sol/6isvoCaumbAk4ntbHMfhVBtGDUzFRHpSB9CHE4hCQXN4?maker=JD38n7ynKYcgPpF7k1BhXEeREu1KqptU93fVGy3S624k","https://www.defined.fi/sol/6isvoCaumbAk4ntbHMfhVBtGDUzFRHpSB9CHE4hCQXN4?maker=JD38n7ynKYcgPpF7k1BhXEeREu1KqptU93fVGy3S624k")</f>
        <v/>
      </c>
      <c r="M61">
        <f>HYPERLINK("https://dexscreener.com/solana/6isvoCaumbAk4ntbHMfhVBtGDUzFRHpSB9CHE4hCQXN4?maker=JD38n7ynKYcgPpF7k1BhXEeREu1KqptU93fVGy3S624k","https://dexscreener.com/solana/6isvoCaumbAk4ntbHMfhVBtGDUzFRHpSB9CHE4hCQXN4?maker=JD38n7ynKYcgPpF7k1BhXEeREu1KqptU93fVGy3S624k")</f>
        <v/>
      </c>
    </row>
    <row r="62">
      <c r="A62" t="inlineStr">
        <is>
          <t>H5R8XCexQZZZizRp1FyVQKZEezje78GfcmdBJBqnpump</t>
        </is>
      </c>
      <c r="B62" t="inlineStr">
        <is>
          <t>NOBGOB</t>
        </is>
      </c>
      <c r="C62" t="n">
        <v>0</v>
      </c>
      <c r="D62" t="n">
        <v>0</v>
      </c>
      <c r="E62" t="n">
        <v>0</v>
      </c>
      <c r="F62" t="n">
        <v>0</v>
      </c>
      <c r="G62" t="n">
        <v>0.14</v>
      </c>
      <c r="H62" t="n">
        <v>0</v>
      </c>
      <c r="I62" t="n">
        <v>1</v>
      </c>
      <c r="J62" t="n">
        <v>-1</v>
      </c>
      <c r="K62" t="n">
        <v>-1</v>
      </c>
      <c r="L62">
        <f>HYPERLINK("https://www.defined.fi/sol/H5R8XCexQZZZizRp1FyVQKZEezje78GfcmdBJBqnpump?maker=JD38n7ynKYcgPpF7k1BhXEeREu1KqptU93fVGy3S624k","https://www.defined.fi/sol/H5R8XCexQZZZizRp1FyVQKZEezje78GfcmdBJBqnpump?maker=JD38n7ynKYcgPpF7k1BhXEeREu1KqptU93fVGy3S624k")</f>
        <v/>
      </c>
      <c r="M62">
        <f>HYPERLINK("https://dexscreener.com/solana/H5R8XCexQZZZizRp1FyVQKZEezje78GfcmdBJBqnpump?maker=JD38n7ynKYcgPpF7k1BhXEeREu1KqptU93fVGy3S624k","https://dexscreener.com/solana/H5R8XCexQZZZizRp1FyVQKZEezje78GfcmdBJBqnpump?maker=JD38n7ynKYcgPpF7k1BhXEeREu1KqptU93fVGy3S624k")</f>
        <v/>
      </c>
    </row>
    <row r="63">
      <c r="A63" t="inlineStr">
        <is>
          <t>4amstKcbziHCqwev9esMtRGDTdjHSviiNXT7WtajgjUq</t>
        </is>
      </c>
      <c r="B63" t="inlineStr">
        <is>
          <t>HACHI</t>
        </is>
      </c>
      <c r="C63" t="n">
        <v>0</v>
      </c>
      <c r="D63" t="n">
        <v>0</v>
      </c>
      <c r="E63" t="n">
        <v>0</v>
      </c>
      <c r="F63" t="n">
        <v>0</v>
      </c>
      <c r="G63" t="n">
        <v>5.37</v>
      </c>
      <c r="H63" t="n">
        <v>0</v>
      </c>
      <c r="I63" t="n">
        <v>21</v>
      </c>
      <c r="J63" t="n">
        <v>-1</v>
      </c>
      <c r="K63" t="n">
        <v>-1</v>
      </c>
      <c r="L63">
        <f>HYPERLINK("https://www.defined.fi/sol/4amstKcbziHCqwev9esMtRGDTdjHSviiNXT7WtajgjUq?maker=JD38n7ynKYcgPpF7k1BhXEeREu1KqptU93fVGy3S624k","https://www.defined.fi/sol/4amstKcbziHCqwev9esMtRGDTdjHSviiNXT7WtajgjUq?maker=JD38n7ynKYcgPpF7k1BhXEeREu1KqptU93fVGy3S624k")</f>
        <v/>
      </c>
      <c r="M63">
        <f>HYPERLINK("https://dexscreener.com/solana/4amstKcbziHCqwev9esMtRGDTdjHSviiNXT7WtajgjUq?maker=JD38n7ynKYcgPpF7k1BhXEeREu1KqptU93fVGy3S624k","https://dexscreener.com/solana/4amstKcbziHCqwev9esMtRGDTdjHSviiNXT7WtajgjUq?maker=JD38n7ynKYcgPpF7k1BhXEeREu1KqptU93fVGy3S624k")</f>
        <v/>
      </c>
    </row>
    <row r="64">
      <c r="A64" t="inlineStr">
        <is>
          <t>Dat6uoRruNpnij3DM3fyrbWVzwRVxmgcDn2McfUEQmt</t>
        </is>
      </c>
      <c r="B64" t="inlineStr">
        <is>
          <t>PIPCAT</t>
        </is>
      </c>
      <c r="C64" t="n">
        <v>0</v>
      </c>
      <c r="D64" t="n">
        <v>-0.002</v>
      </c>
      <c r="E64" t="n">
        <v>-0.05</v>
      </c>
      <c r="F64" t="n">
        <v>1.1</v>
      </c>
      <c r="G64" t="n">
        <v>0.04</v>
      </c>
      <c r="H64" t="n">
        <v>21</v>
      </c>
      <c r="I64" t="n">
        <v>1</v>
      </c>
      <c r="J64" t="n">
        <v>-1</v>
      </c>
      <c r="K64" t="n">
        <v>-1</v>
      </c>
      <c r="L64">
        <f>HYPERLINK("https://www.defined.fi/sol/Dat6uoRruNpnij3DM3fyrbWVzwRVxmgcDn2McfUEQmt?maker=JD38n7ynKYcgPpF7k1BhXEeREu1KqptU93fVGy3S624k","https://www.defined.fi/sol/Dat6uoRruNpnij3DM3fyrbWVzwRVxmgcDn2McfUEQmt?maker=JD38n7ynKYcgPpF7k1BhXEeREu1KqptU93fVGy3S624k")</f>
        <v/>
      </c>
      <c r="M64">
        <f>HYPERLINK("https://dexscreener.com/solana/Dat6uoRruNpnij3DM3fyrbWVzwRVxmgcDn2McfUEQmt?maker=JD38n7ynKYcgPpF7k1BhXEeREu1KqptU93fVGy3S624k","https://dexscreener.com/solana/Dat6uoRruNpnij3DM3fyrbWVzwRVxmgcDn2McfUEQmt?maker=JD38n7ynKYcgPpF7k1BhXEeREu1KqptU93fVGy3S624k")</f>
        <v/>
      </c>
    </row>
    <row r="65">
      <c r="A65" t="inlineStr">
        <is>
          <t>EjmDTt8G3T725eFSV7oWmGD8J848guo3LZ1EB3RfwGSw</t>
        </is>
      </c>
      <c r="B65" t="inlineStr">
        <is>
          <t>harold</t>
        </is>
      </c>
      <c r="C65" t="n">
        <v>0</v>
      </c>
      <c r="D65" t="n">
        <v>0.027</v>
      </c>
      <c r="E65" t="n">
        <v>0.04</v>
      </c>
      <c r="F65" t="n">
        <v>1.6</v>
      </c>
      <c r="G65" t="n">
        <v>0.796</v>
      </c>
      <c r="H65" t="n">
        <v>2</v>
      </c>
      <c r="I65" t="n">
        <v>14</v>
      </c>
      <c r="J65" t="n">
        <v>-1</v>
      </c>
      <c r="K65" t="n">
        <v>-1</v>
      </c>
      <c r="L65">
        <f>HYPERLINK("https://www.defined.fi/sol/EjmDTt8G3T725eFSV7oWmGD8J848guo3LZ1EB3RfwGSw?maker=JD38n7ynKYcgPpF7k1BhXEeREu1KqptU93fVGy3S624k","https://www.defined.fi/sol/EjmDTt8G3T725eFSV7oWmGD8J848guo3LZ1EB3RfwGSw?maker=JD38n7ynKYcgPpF7k1BhXEeREu1KqptU93fVGy3S624k")</f>
        <v/>
      </c>
      <c r="M65">
        <f>HYPERLINK("https://dexscreener.com/solana/EjmDTt8G3T725eFSV7oWmGD8J848guo3LZ1EB3RfwGSw?maker=JD38n7ynKYcgPpF7k1BhXEeREu1KqptU93fVGy3S624k","https://dexscreener.com/solana/EjmDTt8G3T725eFSV7oWmGD8J848guo3LZ1EB3RfwGSw?maker=JD38n7ynKYcgPpF7k1BhXEeREu1KqptU93fVGy3S624k")</f>
        <v/>
      </c>
    </row>
    <row r="66">
      <c r="A66" t="inlineStr">
        <is>
          <t>DtR4D9FtVoTX2569gaL837ZgrB6wNjj6tkmnX9Rdk9B2</t>
        </is>
      </c>
      <c r="B66" t="inlineStr">
        <is>
          <t>aura</t>
        </is>
      </c>
      <c r="C66" t="n">
        <v>0</v>
      </c>
      <c r="D66" t="n">
        <v>0.038</v>
      </c>
      <c r="E66" t="n">
        <v>0.01</v>
      </c>
      <c r="F66" t="n">
        <v>2.1</v>
      </c>
      <c r="G66" t="n">
        <v>12.71</v>
      </c>
      <c r="H66" t="n">
        <v>7</v>
      </c>
      <c r="I66" t="n">
        <v>20</v>
      </c>
      <c r="J66" t="n">
        <v>-1</v>
      </c>
      <c r="K66" t="n">
        <v>-1</v>
      </c>
      <c r="L66">
        <f>HYPERLINK("https://www.defined.fi/sol/DtR4D9FtVoTX2569gaL837ZgrB6wNjj6tkmnX9Rdk9B2?maker=JD38n7ynKYcgPpF7k1BhXEeREu1KqptU93fVGy3S624k","https://www.defined.fi/sol/DtR4D9FtVoTX2569gaL837ZgrB6wNjj6tkmnX9Rdk9B2?maker=JD38n7ynKYcgPpF7k1BhXEeREu1KqptU93fVGy3S624k")</f>
        <v/>
      </c>
      <c r="M66">
        <f>HYPERLINK("https://dexscreener.com/solana/DtR4D9FtVoTX2569gaL837ZgrB6wNjj6tkmnX9Rdk9B2?maker=JD38n7ynKYcgPpF7k1BhXEeREu1KqptU93fVGy3S624k","https://dexscreener.com/solana/DtR4D9FtVoTX2569gaL837ZgrB6wNjj6tkmnX9Rdk9B2?maker=JD38n7ynKYcgPpF7k1BhXEeREu1KqptU93fVGy3S624k")</f>
        <v/>
      </c>
    </row>
    <row r="67">
      <c r="A67" t="inlineStr">
        <is>
          <t>8NNXWrWVctNw1UFeaBypffimTdcLCcD8XJzHvYsmgwpF</t>
        </is>
      </c>
      <c r="B67" t="inlineStr">
        <is>
          <t>BRAINLET</t>
        </is>
      </c>
      <c r="C67" t="n">
        <v>0</v>
      </c>
      <c r="D67" t="n">
        <v>0</v>
      </c>
      <c r="E67" t="n">
        <v>0</v>
      </c>
      <c r="F67" t="n">
        <v>8.06</v>
      </c>
      <c r="G67" t="n">
        <v>0</v>
      </c>
      <c r="H67" t="n">
        <v>13</v>
      </c>
      <c r="I67" t="n">
        <v>0</v>
      </c>
      <c r="J67" t="n">
        <v>-1</v>
      </c>
      <c r="K67" t="n">
        <v>-1</v>
      </c>
      <c r="L67">
        <f>HYPERLINK("https://www.defined.fi/sol/8NNXWrWVctNw1UFeaBypffimTdcLCcD8XJzHvYsmgwpF?maker=JD38n7ynKYcgPpF7k1BhXEeREu1KqptU93fVGy3S624k","https://www.defined.fi/sol/8NNXWrWVctNw1UFeaBypffimTdcLCcD8XJzHvYsmgwpF?maker=JD38n7ynKYcgPpF7k1BhXEeREu1KqptU93fVGy3S624k")</f>
        <v/>
      </c>
      <c r="M67">
        <f>HYPERLINK("https://dexscreener.com/solana/8NNXWrWVctNw1UFeaBypffimTdcLCcD8XJzHvYsmgwpF?maker=JD38n7ynKYcgPpF7k1BhXEeREu1KqptU93fVGy3S624k","https://dexscreener.com/solana/8NNXWrWVctNw1UFeaBypffimTdcLCcD8XJzHvYsmgwpF?maker=JD38n7ynKYcgPpF7k1BhXEeREu1KqptU93fVGy3S624k")</f>
        <v/>
      </c>
    </row>
    <row r="68">
      <c r="A68" t="inlineStr">
        <is>
          <t>7GCihgDB8fe6KNjn2MYtkzZcRjQy3t9GHdC8uHYmW2hr</t>
        </is>
      </c>
      <c r="B68" t="inlineStr">
        <is>
          <t>POPCAT</t>
        </is>
      </c>
      <c r="C68" t="n">
        <v>0</v>
      </c>
      <c r="D68" t="n">
        <v>-0.007</v>
      </c>
      <c r="E68" t="n">
        <v>-0</v>
      </c>
      <c r="F68" t="n">
        <v>9.390000000000001</v>
      </c>
      <c r="G68" t="n">
        <v>333.88</v>
      </c>
      <c r="H68" t="n">
        <v>37</v>
      </c>
      <c r="I68" t="n">
        <v>111</v>
      </c>
      <c r="J68" t="n">
        <v>-1</v>
      </c>
      <c r="K68" t="n">
        <v>-1</v>
      </c>
      <c r="L68">
        <f>HYPERLINK("https://www.defined.fi/sol/7GCihgDB8fe6KNjn2MYtkzZcRjQy3t9GHdC8uHYmW2hr?maker=JD38n7ynKYcgPpF7k1BhXEeREu1KqptU93fVGy3S624k","https://www.defined.fi/sol/7GCihgDB8fe6KNjn2MYtkzZcRjQy3t9GHdC8uHYmW2hr?maker=JD38n7ynKYcgPpF7k1BhXEeREu1KqptU93fVGy3S624k")</f>
        <v/>
      </c>
      <c r="M68">
        <f>HYPERLINK("https://dexscreener.com/solana/7GCihgDB8fe6KNjn2MYtkzZcRjQy3t9GHdC8uHYmW2hr?maker=JD38n7ynKYcgPpF7k1BhXEeREu1KqptU93fVGy3S624k","https://dexscreener.com/solana/7GCihgDB8fe6KNjn2MYtkzZcRjQy3t9GHdC8uHYmW2hr?maker=JD38n7ynKYcgPpF7k1BhXEeREu1KqptU93fVGy3S624k")</f>
        <v/>
      </c>
    </row>
    <row r="69">
      <c r="A69" t="inlineStr">
        <is>
          <t>yomFPUqz1wJwYSfD5tZJUtS3bNb8xs8mx9XzBv8RL39</t>
        </is>
      </c>
      <c r="B69" t="inlineStr">
        <is>
          <t>YOM</t>
        </is>
      </c>
      <c r="C69" t="n">
        <v>0</v>
      </c>
      <c r="D69" t="n">
        <v>0</v>
      </c>
      <c r="E69" t="n">
        <v>0</v>
      </c>
      <c r="F69" t="n">
        <v>0.572</v>
      </c>
      <c r="G69" t="n">
        <v>0</v>
      </c>
      <c r="H69" t="n">
        <v>9</v>
      </c>
      <c r="I69" t="n">
        <v>0</v>
      </c>
      <c r="J69" t="n">
        <v>-1</v>
      </c>
      <c r="K69" t="n">
        <v>-1</v>
      </c>
      <c r="L69">
        <f>HYPERLINK("https://www.defined.fi/sol/yomFPUqz1wJwYSfD5tZJUtS3bNb8xs8mx9XzBv8RL39?maker=JD38n7ynKYcgPpF7k1BhXEeREu1KqptU93fVGy3S624k","https://www.defined.fi/sol/yomFPUqz1wJwYSfD5tZJUtS3bNb8xs8mx9XzBv8RL39?maker=JD38n7ynKYcgPpF7k1BhXEeREu1KqptU93fVGy3S624k")</f>
        <v/>
      </c>
      <c r="M69">
        <f>HYPERLINK("https://dexscreener.com/solana/yomFPUqz1wJwYSfD5tZJUtS3bNb8xs8mx9XzBv8RL39?maker=JD38n7ynKYcgPpF7k1BhXEeREu1KqptU93fVGy3S624k","https://dexscreener.com/solana/yomFPUqz1wJwYSfD5tZJUtS3bNb8xs8mx9XzBv8RL39?maker=JD38n7ynKYcgPpF7k1BhXEeREu1KqptU93fVGy3S624k")</f>
        <v/>
      </c>
    </row>
    <row r="70">
      <c r="A70" t="inlineStr">
        <is>
          <t>3B5wuUrMEi5yATD7on46hKfej3pfmd7t1RKgrsN3pump</t>
        </is>
      </c>
      <c r="B70" t="inlineStr">
        <is>
          <t>BILLY</t>
        </is>
      </c>
      <c r="C70" t="n">
        <v>0</v>
      </c>
      <c r="D70" t="n">
        <v>-0.017</v>
      </c>
      <c r="E70" t="n">
        <v>-0</v>
      </c>
      <c r="F70" t="n">
        <v>13.04</v>
      </c>
      <c r="G70" t="n">
        <v>17.3</v>
      </c>
      <c r="H70" t="n">
        <v>15</v>
      </c>
      <c r="I70" t="n">
        <v>26</v>
      </c>
      <c r="J70" t="n">
        <v>-1</v>
      </c>
      <c r="K70" t="n">
        <v>-1</v>
      </c>
      <c r="L70">
        <f>HYPERLINK("https://www.defined.fi/sol/3B5wuUrMEi5yATD7on46hKfej3pfmd7t1RKgrsN3pump?maker=JD38n7ynKYcgPpF7k1BhXEeREu1KqptU93fVGy3S624k","https://www.defined.fi/sol/3B5wuUrMEi5yATD7on46hKfej3pfmd7t1RKgrsN3pump?maker=JD38n7ynKYcgPpF7k1BhXEeREu1KqptU93fVGy3S624k")</f>
        <v/>
      </c>
      <c r="M70">
        <f>HYPERLINK("https://dexscreener.com/solana/3B5wuUrMEi5yATD7on46hKfej3pfmd7t1RKgrsN3pump?maker=JD38n7ynKYcgPpF7k1BhXEeREu1KqptU93fVGy3S624k","https://dexscreener.com/solana/3B5wuUrMEi5yATD7on46hKfej3pfmd7t1RKgrsN3pump?maker=JD38n7ynKYcgPpF7k1BhXEeREu1KqptU93fVGy3S624k")</f>
        <v/>
      </c>
    </row>
    <row r="71">
      <c r="A71" t="inlineStr">
        <is>
          <t>69kdRLyP5DTRkpHraaSZAQbWmAwzF9guKjZfzMXzcbAs</t>
        </is>
      </c>
      <c r="B71" t="inlineStr">
        <is>
          <t>USA</t>
        </is>
      </c>
      <c r="C71" t="n">
        <v>0</v>
      </c>
      <c r="D71" t="n">
        <v>0</v>
      </c>
      <c r="E71" t="n">
        <v>-0</v>
      </c>
      <c r="F71" t="n">
        <v>1.33</v>
      </c>
      <c r="G71" t="n">
        <v>19.28</v>
      </c>
      <c r="H71" t="n">
        <v>27</v>
      </c>
      <c r="I71" t="n">
        <v>2</v>
      </c>
      <c r="J71" t="n">
        <v>-1</v>
      </c>
      <c r="K71" t="n">
        <v>-1</v>
      </c>
      <c r="L71">
        <f>HYPERLINK("https://www.defined.fi/sol/69kdRLyP5DTRkpHraaSZAQbWmAwzF9guKjZfzMXzcbAs?maker=JD38n7ynKYcgPpF7k1BhXEeREu1KqptU93fVGy3S624k","https://www.defined.fi/sol/69kdRLyP5DTRkpHraaSZAQbWmAwzF9guKjZfzMXzcbAs?maker=JD38n7ynKYcgPpF7k1BhXEeREu1KqptU93fVGy3S624k")</f>
        <v/>
      </c>
      <c r="M71">
        <f>HYPERLINK("https://dexscreener.com/solana/69kdRLyP5DTRkpHraaSZAQbWmAwzF9guKjZfzMXzcbAs?maker=JD38n7ynKYcgPpF7k1BhXEeREu1KqptU93fVGy3S624k","https://dexscreener.com/solana/69kdRLyP5DTRkpHraaSZAQbWmAwzF9guKjZfzMXzcbAs?maker=JD38n7ynKYcgPpF7k1BhXEeREu1KqptU93fVGy3S624k")</f>
        <v/>
      </c>
    </row>
    <row r="72">
      <c r="A72" t="inlineStr">
        <is>
          <t>2kATD4v94ahnHyB8rHywAdLUwWAWAiDq9heMqmVEpump</t>
        </is>
      </c>
      <c r="B72" t="inlineStr">
        <is>
          <t>BOPPY</t>
        </is>
      </c>
      <c r="C72" t="n">
        <v>0</v>
      </c>
      <c r="D72" t="n">
        <v>0</v>
      </c>
      <c r="E72" t="n">
        <v>0</v>
      </c>
      <c r="F72" t="n">
        <v>2.78</v>
      </c>
      <c r="G72" t="n">
        <v>0</v>
      </c>
      <c r="H72" t="n">
        <v>32</v>
      </c>
      <c r="I72" t="n">
        <v>0</v>
      </c>
      <c r="J72" t="n">
        <v>-1</v>
      </c>
      <c r="K72" t="n">
        <v>-1</v>
      </c>
      <c r="L72">
        <f>HYPERLINK("https://www.defined.fi/sol/2kATD4v94ahnHyB8rHywAdLUwWAWAiDq9heMqmVEpump?maker=JD38n7ynKYcgPpF7k1BhXEeREu1KqptU93fVGy3S624k","https://www.defined.fi/sol/2kATD4v94ahnHyB8rHywAdLUwWAWAiDq9heMqmVEpump?maker=JD38n7ynKYcgPpF7k1BhXEeREu1KqptU93fVGy3S624k")</f>
        <v/>
      </c>
      <c r="M72">
        <f>HYPERLINK("https://dexscreener.com/solana/2kATD4v94ahnHyB8rHywAdLUwWAWAiDq9heMqmVEpump?maker=JD38n7ynKYcgPpF7k1BhXEeREu1KqptU93fVGy3S624k","https://dexscreener.com/solana/2kATD4v94ahnHyB8rHywAdLUwWAWAiDq9heMqmVEpump?maker=JD38n7ynKYcgPpF7k1BhXEeREu1KqptU93fVGy3S624k")</f>
        <v/>
      </c>
    </row>
    <row r="73">
      <c r="A73" t="inlineStr">
        <is>
          <t>wo1zgt8rfrYpvdVi4nidoj1SYfcR4pQx69bmNv2JLhQ</t>
        </is>
      </c>
      <c r="B73" t="inlineStr">
        <is>
          <t>EGG</t>
        </is>
      </c>
      <c r="C73" t="n">
        <v>0</v>
      </c>
      <c r="D73" t="n">
        <v>0</v>
      </c>
      <c r="E73" t="n">
        <v>0</v>
      </c>
      <c r="F73" t="n">
        <v>0</v>
      </c>
      <c r="G73" t="n">
        <v>0.8</v>
      </c>
      <c r="H73" t="n">
        <v>0</v>
      </c>
      <c r="I73" t="n">
        <v>23</v>
      </c>
      <c r="J73" t="n">
        <v>-1</v>
      </c>
      <c r="K73" t="n">
        <v>-1</v>
      </c>
      <c r="L73">
        <f>HYPERLINK("https://www.defined.fi/sol/wo1zgt8rfrYpvdVi4nidoj1SYfcR4pQx69bmNv2JLhQ?maker=JD38n7ynKYcgPpF7k1BhXEeREu1KqptU93fVGy3S624k","https://www.defined.fi/sol/wo1zgt8rfrYpvdVi4nidoj1SYfcR4pQx69bmNv2JLhQ?maker=JD38n7ynKYcgPpF7k1BhXEeREu1KqptU93fVGy3S624k")</f>
        <v/>
      </c>
      <c r="M73">
        <f>HYPERLINK("https://dexscreener.com/solana/wo1zgt8rfrYpvdVi4nidoj1SYfcR4pQx69bmNv2JLhQ?maker=JD38n7ynKYcgPpF7k1BhXEeREu1KqptU93fVGy3S624k","https://dexscreener.com/solana/wo1zgt8rfrYpvdVi4nidoj1SYfcR4pQx69bmNv2JLhQ?maker=JD38n7ynKYcgPpF7k1BhXEeREu1KqptU93fVGy3S624k")</f>
        <v/>
      </c>
    </row>
    <row r="74">
      <c r="A74" t="inlineStr">
        <is>
          <t>4y9E3tJpGNzRr1592oWTPECgyp2VDSc1Bf3DqAm5FZsK</t>
        </is>
      </c>
      <c r="B74" t="inlineStr">
        <is>
          <t>FATGF</t>
        </is>
      </c>
      <c r="C74" t="n">
        <v>0</v>
      </c>
      <c r="D74" t="n">
        <v>0</v>
      </c>
      <c r="E74" t="n">
        <v>0</v>
      </c>
      <c r="F74" t="n">
        <v>0</v>
      </c>
      <c r="G74" t="n">
        <v>13.53</v>
      </c>
      <c r="H74" t="n">
        <v>0</v>
      </c>
      <c r="I74" t="n">
        <v>6</v>
      </c>
      <c r="J74" t="n">
        <v>-1</v>
      </c>
      <c r="K74" t="n">
        <v>-1</v>
      </c>
      <c r="L74">
        <f>HYPERLINK("https://www.defined.fi/sol/4y9E3tJpGNzRr1592oWTPECgyp2VDSc1Bf3DqAm5FZsK?maker=JD38n7ynKYcgPpF7k1BhXEeREu1KqptU93fVGy3S624k","https://www.defined.fi/sol/4y9E3tJpGNzRr1592oWTPECgyp2VDSc1Bf3DqAm5FZsK?maker=JD38n7ynKYcgPpF7k1BhXEeREu1KqptU93fVGy3S624k")</f>
        <v/>
      </c>
      <c r="M74">
        <f>HYPERLINK("https://dexscreener.com/solana/4y9E3tJpGNzRr1592oWTPECgyp2VDSc1Bf3DqAm5FZsK?maker=JD38n7ynKYcgPpF7k1BhXEeREu1KqptU93fVGy3S624k","https://dexscreener.com/solana/4y9E3tJpGNzRr1592oWTPECgyp2VDSc1Bf3DqAm5FZsK?maker=JD38n7ynKYcgPpF7k1BhXEeREu1KqptU93fVGy3S624k")</f>
        <v/>
      </c>
    </row>
    <row r="75">
      <c r="A75" t="inlineStr">
        <is>
          <t>4YK1njyeCkBuXG6phNtidJWKCbBhB659iwGkUJx98P5Z</t>
        </is>
      </c>
      <c r="B75" t="inlineStr">
        <is>
          <t>DOLAN</t>
        </is>
      </c>
      <c r="C75" t="n">
        <v>0</v>
      </c>
      <c r="D75" t="n">
        <v>0</v>
      </c>
      <c r="E75" t="n">
        <v>0</v>
      </c>
      <c r="F75" t="n">
        <v>0.166</v>
      </c>
      <c r="G75" t="n">
        <v>40.47</v>
      </c>
      <c r="H75" t="n">
        <v>3</v>
      </c>
      <c r="I75" t="n">
        <v>45</v>
      </c>
      <c r="J75" t="n">
        <v>-1</v>
      </c>
      <c r="K75" t="n">
        <v>-1</v>
      </c>
      <c r="L75">
        <f>HYPERLINK("https://www.defined.fi/sol/4YK1njyeCkBuXG6phNtidJWKCbBhB659iwGkUJx98P5Z?maker=JD38n7ynKYcgPpF7k1BhXEeREu1KqptU93fVGy3S624k","https://www.defined.fi/sol/4YK1njyeCkBuXG6phNtidJWKCbBhB659iwGkUJx98P5Z?maker=JD38n7ynKYcgPpF7k1BhXEeREu1KqptU93fVGy3S624k")</f>
        <v/>
      </c>
      <c r="M75">
        <f>HYPERLINK("https://dexscreener.com/solana/4YK1njyeCkBuXG6phNtidJWKCbBhB659iwGkUJx98P5Z?maker=JD38n7ynKYcgPpF7k1BhXEeREu1KqptU93fVGy3S624k","https://dexscreener.com/solana/4YK1njyeCkBuXG6phNtidJWKCbBhB659iwGkUJx98P5Z?maker=JD38n7ynKYcgPpF7k1BhXEeREu1KqptU93fVGy3S624k")</f>
        <v/>
      </c>
    </row>
    <row r="76">
      <c r="A76" t="inlineStr">
        <is>
          <t>493SyXVKmQyYvLjzEhhRtPnqKiVWkCCgFKiGR7nfNdNz</t>
        </is>
      </c>
      <c r="B76" t="inlineStr">
        <is>
          <t>DANTE</t>
        </is>
      </c>
      <c r="C76" t="n">
        <v>0</v>
      </c>
      <c r="D76" t="n">
        <v>0</v>
      </c>
      <c r="E76" t="n">
        <v>0</v>
      </c>
      <c r="F76" t="n">
        <v>0.929</v>
      </c>
      <c r="G76" t="n">
        <v>0</v>
      </c>
      <c r="H76" t="n">
        <v>29</v>
      </c>
      <c r="I76" t="n">
        <v>0</v>
      </c>
      <c r="J76" t="n">
        <v>-1</v>
      </c>
      <c r="K76" t="n">
        <v>-1</v>
      </c>
      <c r="L76">
        <f>HYPERLINK("https://www.defined.fi/sol/493SyXVKmQyYvLjzEhhRtPnqKiVWkCCgFKiGR7nfNdNz?maker=JD38n7ynKYcgPpF7k1BhXEeREu1KqptU93fVGy3S624k","https://www.defined.fi/sol/493SyXVKmQyYvLjzEhhRtPnqKiVWkCCgFKiGR7nfNdNz?maker=JD38n7ynKYcgPpF7k1BhXEeREu1KqptU93fVGy3S624k")</f>
        <v/>
      </c>
      <c r="M76">
        <f>HYPERLINK("https://dexscreener.com/solana/493SyXVKmQyYvLjzEhhRtPnqKiVWkCCgFKiGR7nfNdNz?maker=JD38n7ynKYcgPpF7k1BhXEeREu1KqptU93fVGy3S624k","https://dexscreener.com/solana/493SyXVKmQyYvLjzEhhRtPnqKiVWkCCgFKiGR7nfNdNz?maker=JD38n7ynKYcgPpF7k1BhXEeREu1KqptU93fVGy3S624k")</f>
        <v/>
      </c>
    </row>
    <row r="77">
      <c r="A77" t="inlineStr">
        <is>
          <t>C6aKMB1myrBMUQYUnvsvuUnhJKVRAtiQ7EVgkkBipump</t>
        </is>
      </c>
      <c r="B77" t="inlineStr">
        <is>
          <t>queef</t>
        </is>
      </c>
      <c r="C77" t="n">
        <v>0</v>
      </c>
      <c r="D77" t="n">
        <v>-0.159</v>
      </c>
      <c r="E77" t="n">
        <v>-0.33</v>
      </c>
      <c r="F77" t="n">
        <v>0.315</v>
      </c>
      <c r="G77" t="n">
        <v>0.319</v>
      </c>
      <c r="H77" t="n">
        <v>1</v>
      </c>
      <c r="I77" t="n">
        <v>8</v>
      </c>
      <c r="J77" t="n">
        <v>-1</v>
      </c>
      <c r="K77" t="n">
        <v>-1</v>
      </c>
      <c r="L77">
        <f>HYPERLINK("https://www.defined.fi/sol/C6aKMB1myrBMUQYUnvsvuUnhJKVRAtiQ7EVgkkBipump?maker=JD38n7ynKYcgPpF7k1BhXEeREu1KqptU93fVGy3S624k","https://www.defined.fi/sol/C6aKMB1myrBMUQYUnvsvuUnhJKVRAtiQ7EVgkkBipump?maker=JD38n7ynKYcgPpF7k1BhXEeREu1KqptU93fVGy3S624k")</f>
        <v/>
      </c>
      <c r="M77">
        <f>HYPERLINK("https://dexscreener.com/solana/C6aKMB1myrBMUQYUnvsvuUnhJKVRAtiQ7EVgkkBipump?maker=JD38n7ynKYcgPpF7k1BhXEeREu1KqptU93fVGy3S624k","https://dexscreener.com/solana/C6aKMB1myrBMUQYUnvsvuUnhJKVRAtiQ7EVgkkBipump?maker=JD38n7ynKYcgPpF7k1BhXEeREu1KqptU93fVGy3S624k")</f>
        <v/>
      </c>
    </row>
    <row r="78">
      <c r="A78" t="inlineStr">
        <is>
          <t>3bRTivrVsitbmCTGtqwp7hxXPsybkjn4XLNtPsHqa3zR</t>
        </is>
      </c>
      <c r="B78" t="inlineStr">
        <is>
          <t>LIKE</t>
        </is>
      </c>
      <c r="C78" t="n">
        <v>0</v>
      </c>
      <c r="D78" t="n">
        <v>0</v>
      </c>
      <c r="E78" t="n">
        <v>0</v>
      </c>
      <c r="F78" t="n">
        <v>0</v>
      </c>
      <c r="G78" t="n">
        <v>5.25</v>
      </c>
      <c r="H78" t="n">
        <v>0</v>
      </c>
      <c r="I78" t="n">
        <v>59</v>
      </c>
      <c r="J78" t="n">
        <v>-1</v>
      </c>
      <c r="K78" t="n">
        <v>-1</v>
      </c>
      <c r="L78">
        <f>HYPERLINK("https://www.defined.fi/sol/3bRTivrVsitbmCTGtqwp7hxXPsybkjn4XLNtPsHqa3zR?maker=JD38n7ynKYcgPpF7k1BhXEeREu1KqptU93fVGy3S624k","https://www.defined.fi/sol/3bRTivrVsitbmCTGtqwp7hxXPsybkjn4XLNtPsHqa3zR?maker=JD38n7ynKYcgPpF7k1BhXEeREu1KqptU93fVGy3S624k")</f>
        <v/>
      </c>
      <c r="M78">
        <f>HYPERLINK("https://dexscreener.com/solana/3bRTivrVsitbmCTGtqwp7hxXPsybkjn4XLNtPsHqa3zR?maker=JD38n7ynKYcgPpF7k1BhXEeREu1KqptU93fVGy3S624k","https://dexscreener.com/solana/3bRTivrVsitbmCTGtqwp7hxXPsybkjn4XLNtPsHqa3zR?maker=JD38n7ynKYcgPpF7k1BhXEeREu1KqptU93fVGy3S624k")</f>
        <v/>
      </c>
    </row>
    <row r="79">
      <c r="A79" t="inlineStr">
        <is>
          <t>ERAVJmgPNMh3Wpj9zZ9Hb6vZxjFpiCckUErXnACop1kA</t>
        </is>
      </c>
      <c r="B79" t="inlineStr">
        <is>
          <t>EGO</t>
        </is>
      </c>
      <c r="C79" t="n">
        <v>0</v>
      </c>
      <c r="D79" t="n">
        <v>0</v>
      </c>
      <c r="E79" t="n">
        <v>0</v>
      </c>
      <c r="F79" t="n">
        <v>0.9409999999999999</v>
      </c>
      <c r="G79" t="n">
        <v>0</v>
      </c>
      <c r="H79" t="n">
        <v>5</v>
      </c>
      <c r="I79" t="n">
        <v>0</v>
      </c>
      <c r="J79" t="n">
        <v>-1</v>
      </c>
      <c r="K79" t="n">
        <v>-1</v>
      </c>
      <c r="L79">
        <f>HYPERLINK("https://www.defined.fi/sol/ERAVJmgPNMh3Wpj9zZ9Hb6vZxjFpiCckUErXnACop1kA?maker=JD38n7ynKYcgPpF7k1BhXEeREu1KqptU93fVGy3S624k","https://www.defined.fi/sol/ERAVJmgPNMh3Wpj9zZ9Hb6vZxjFpiCckUErXnACop1kA?maker=JD38n7ynKYcgPpF7k1BhXEeREu1KqptU93fVGy3S624k")</f>
        <v/>
      </c>
      <c r="M79">
        <f>HYPERLINK("https://dexscreener.com/solana/ERAVJmgPNMh3Wpj9zZ9Hb6vZxjFpiCckUErXnACop1kA?maker=JD38n7ynKYcgPpF7k1BhXEeREu1KqptU93fVGy3S624k","https://dexscreener.com/solana/ERAVJmgPNMh3Wpj9zZ9Hb6vZxjFpiCckUErXnACop1kA?maker=JD38n7ynKYcgPpF7k1BhXEeREu1KqptU93fVGy3S624k")</f>
        <v/>
      </c>
    </row>
    <row r="80">
      <c r="A80" t="inlineStr">
        <is>
          <t>BkVeSP2GsXV3AYoRJBSZTpFE8sXmcuGnRQcFgoWspump</t>
        </is>
      </c>
      <c r="B80" t="inlineStr">
        <is>
          <t>autism</t>
        </is>
      </c>
      <c r="C80" t="n">
        <v>0</v>
      </c>
      <c r="D80" t="n">
        <v>0</v>
      </c>
      <c r="E80" t="n">
        <v>0</v>
      </c>
      <c r="F80" t="n">
        <v>85.22</v>
      </c>
      <c r="G80" t="n">
        <v>0</v>
      </c>
      <c r="H80" t="n">
        <v>38</v>
      </c>
      <c r="I80" t="n">
        <v>0</v>
      </c>
      <c r="J80" t="n">
        <v>-1</v>
      </c>
      <c r="K80" t="n">
        <v>-1</v>
      </c>
      <c r="L80">
        <f>HYPERLINK("https://www.defined.fi/sol/BkVeSP2GsXV3AYoRJBSZTpFE8sXmcuGnRQcFgoWspump?maker=JD38n7ynKYcgPpF7k1BhXEeREu1KqptU93fVGy3S624k","https://www.defined.fi/sol/BkVeSP2GsXV3AYoRJBSZTpFE8sXmcuGnRQcFgoWspump?maker=JD38n7ynKYcgPpF7k1BhXEeREu1KqptU93fVGy3S624k")</f>
        <v/>
      </c>
      <c r="M80">
        <f>HYPERLINK("https://dexscreener.com/solana/BkVeSP2GsXV3AYoRJBSZTpFE8sXmcuGnRQcFgoWspump?maker=JD38n7ynKYcgPpF7k1BhXEeREu1KqptU93fVGy3S624k","https://dexscreener.com/solana/BkVeSP2GsXV3AYoRJBSZTpFE8sXmcuGnRQcFgoWspump?maker=JD38n7ynKYcgPpF7k1BhXEeREu1KqptU93fVGy3S624k")</f>
        <v/>
      </c>
    </row>
    <row r="81">
      <c r="A81" t="inlineStr">
        <is>
          <t>Bz7vVzQhm2KMW1XgcrDruYega1MiwrAs1DQysrx4tFkp</t>
        </is>
      </c>
      <c r="B81" t="inlineStr">
        <is>
          <t>WAP</t>
        </is>
      </c>
      <c r="C81" t="n">
        <v>0</v>
      </c>
      <c r="D81" t="n">
        <v>-0.172</v>
      </c>
      <c r="E81" t="n">
        <v>-0.01</v>
      </c>
      <c r="F81" t="n">
        <v>4.03</v>
      </c>
      <c r="G81" t="n">
        <v>46.15</v>
      </c>
      <c r="H81" t="n">
        <v>1</v>
      </c>
      <c r="I81" t="n">
        <v>71</v>
      </c>
      <c r="J81" t="n">
        <v>-1</v>
      </c>
      <c r="K81" t="n">
        <v>-1</v>
      </c>
      <c r="L81">
        <f>HYPERLINK("https://www.defined.fi/sol/Bz7vVzQhm2KMW1XgcrDruYega1MiwrAs1DQysrx4tFkp?maker=JD38n7ynKYcgPpF7k1BhXEeREu1KqptU93fVGy3S624k","https://www.defined.fi/sol/Bz7vVzQhm2KMW1XgcrDruYega1MiwrAs1DQysrx4tFkp?maker=JD38n7ynKYcgPpF7k1BhXEeREu1KqptU93fVGy3S624k")</f>
        <v/>
      </c>
      <c r="M81">
        <f>HYPERLINK("https://dexscreener.com/solana/Bz7vVzQhm2KMW1XgcrDruYega1MiwrAs1DQysrx4tFkp?maker=JD38n7ynKYcgPpF7k1BhXEeREu1KqptU93fVGy3S624k","https://dexscreener.com/solana/Bz7vVzQhm2KMW1XgcrDruYega1MiwrAs1DQysrx4tFkp?maker=JD38n7ynKYcgPpF7k1BhXEeREu1KqptU93fVGy3S624k")</f>
        <v/>
      </c>
    </row>
    <row r="82">
      <c r="A82" t="inlineStr">
        <is>
          <t>Av6qVigkb7USQyPXJkUvAEm4f599WTRvd75PUWBA9eNm</t>
        </is>
      </c>
      <c r="B82" t="inlineStr">
        <is>
          <t>COST</t>
        </is>
      </c>
      <c r="C82" t="n">
        <v>0</v>
      </c>
      <c r="D82" t="n">
        <v>0</v>
      </c>
      <c r="E82" t="n">
        <v>0</v>
      </c>
      <c r="F82" t="n">
        <v>0</v>
      </c>
      <c r="G82" t="n">
        <v>1.78</v>
      </c>
      <c r="H82" t="n">
        <v>0</v>
      </c>
      <c r="I82" t="n">
        <v>12</v>
      </c>
      <c r="J82" t="n">
        <v>-1</v>
      </c>
      <c r="K82" t="n">
        <v>-1</v>
      </c>
      <c r="L82">
        <f>HYPERLINK("https://www.defined.fi/sol/Av6qVigkb7USQyPXJkUvAEm4f599WTRvd75PUWBA9eNm?maker=JD38n7ynKYcgPpF7k1BhXEeREu1KqptU93fVGy3S624k","https://www.defined.fi/sol/Av6qVigkb7USQyPXJkUvAEm4f599WTRvd75PUWBA9eNm?maker=JD38n7ynKYcgPpF7k1BhXEeREu1KqptU93fVGy3S624k")</f>
        <v/>
      </c>
      <c r="M82">
        <f>HYPERLINK("https://dexscreener.com/solana/Av6qVigkb7USQyPXJkUvAEm4f599WTRvd75PUWBA9eNm?maker=JD38n7ynKYcgPpF7k1BhXEeREu1KqptU93fVGy3S624k","https://dexscreener.com/solana/Av6qVigkb7USQyPXJkUvAEm4f599WTRvd75PUWBA9eNm?maker=JD38n7ynKYcgPpF7k1BhXEeREu1KqptU93fVGy3S624k")</f>
        <v/>
      </c>
    </row>
    <row r="83">
      <c r="A83" t="inlineStr">
        <is>
          <t>DccaniRcHEbFyfiwEGishtVyTfAoPineCQLnXWMdJx9D</t>
        </is>
      </c>
      <c r="B83" t="inlineStr">
        <is>
          <t>WWPD</t>
        </is>
      </c>
      <c r="C83" t="n">
        <v>0</v>
      </c>
      <c r="D83" t="n">
        <v>0</v>
      </c>
      <c r="E83" t="n">
        <v>0</v>
      </c>
      <c r="F83" t="n">
        <v>0</v>
      </c>
      <c r="G83" t="n">
        <v>0.409</v>
      </c>
      <c r="H83" t="n">
        <v>0</v>
      </c>
      <c r="I83" t="n">
        <v>6</v>
      </c>
      <c r="J83" t="n">
        <v>-1</v>
      </c>
      <c r="K83" t="n">
        <v>-1</v>
      </c>
      <c r="L83">
        <f>HYPERLINK("https://www.defined.fi/sol/DccaniRcHEbFyfiwEGishtVyTfAoPineCQLnXWMdJx9D?maker=JD38n7ynKYcgPpF7k1BhXEeREu1KqptU93fVGy3S624k","https://www.defined.fi/sol/DccaniRcHEbFyfiwEGishtVyTfAoPineCQLnXWMdJx9D?maker=JD38n7ynKYcgPpF7k1BhXEeREu1KqptU93fVGy3S624k")</f>
        <v/>
      </c>
      <c r="M83">
        <f>HYPERLINK("https://dexscreener.com/solana/DccaniRcHEbFyfiwEGishtVyTfAoPineCQLnXWMdJx9D?maker=JD38n7ynKYcgPpF7k1BhXEeREu1KqptU93fVGy3S624k","https://dexscreener.com/solana/DccaniRcHEbFyfiwEGishtVyTfAoPineCQLnXWMdJx9D?maker=JD38n7ynKYcgPpF7k1BhXEeREu1KqptU93fVGy3S624k")</f>
        <v/>
      </c>
    </row>
    <row r="84">
      <c r="A84" t="inlineStr">
        <is>
          <t>H7ed7UgcLp3ax4X1CQ5WuWDn6d1pprfMMYiv5ejwLWWU</t>
        </is>
      </c>
      <c r="B84" t="inlineStr">
        <is>
          <t>CHONKY</t>
        </is>
      </c>
      <c r="C84" t="n">
        <v>0</v>
      </c>
      <c r="D84" t="n">
        <v>0.004</v>
      </c>
      <c r="E84" t="n">
        <v>0</v>
      </c>
      <c r="F84" t="n">
        <v>0.537</v>
      </c>
      <c r="G84" t="n">
        <v>1.8</v>
      </c>
      <c r="H84" t="n">
        <v>11</v>
      </c>
      <c r="I84" t="n">
        <v>14</v>
      </c>
      <c r="J84" t="n">
        <v>-1</v>
      </c>
      <c r="K84" t="n">
        <v>-1</v>
      </c>
      <c r="L84">
        <f>HYPERLINK("https://www.defined.fi/sol/H7ed7UgcLp3ax4X1CQ5WuWDn6d1pprfMMYiv5ejwLWWU?maker=JD38n7ynKYcgPpF7k1BhXEeREu1KqptU93fVGy3S624k","https://www.defined.fi/sol/H7ed7UgcLp3ax4X1CQ5WuWDn6d1pprfMMYiv5ejwLWWU?maker=JD38n7ynKYcgPpF7k1BhXEeREu1KqptU93fVGy3S624k")</f>
        <v/>
      </c>
      <c r="M84">
        <f>HYPERLINK("https://dexscreener.com/solana/H7ed7UgcLp3ax4X1CQ5WuWDn6d1pprfMMYiv5ejwLWWU?maker=JD38n7ynKYcgPpF7k1BhXEeREu1KqptU93fVGy3S624k","https://dexscreener.com/solana/H7ed7UgcLp3ax4X1CQ5WuWDn6d1pprfMMYiv5ejwLWWU?maker=JD38n7ynKYcgPpF7k1BhXEeREu1KqptU93fVGy3S624k")</f>
        <v/>
      </c>
    </row>
    <row r="85">
      <c r="A85" t="inlineStr">
        <is>
          <t>HUdqc5MR5h3FssESabPnQ1GTgTcPvnNudAuLj5J6a9sU</t>
        </is>
      </c>
      <c r="B85" t="inlineStr">
        <is>
          <t>BONGO</t>
        </is>
      </c>
      <c r="C85" t="n">
        <v>0</v>
      </c>
      <c r="D85" t="n">
        <v>-0.025</v>
      </c>
      <c r="E85" t="n">
        <v>-0</v>
      </c>
      <c r="F85" t="n">
        <v>3.01</v>
      </c>
      <c r="G85" t="n">
        <v>10.24</v>
      </c>
      <c r="H85" t="n">
        <v>3</v>
      </c>
      <c r="I85" t="n">
        <v>68</v>
      </c>
      <c r="J85" t="n">
        <v>-1</v>
      </c>
      <c r="K85" t="n">
        <v>-1</v>
      </c>
      <c r="L85">
        <f>HYPERLINK("https://www.defined.fi/sol/HUdqc5MR5h3FssESabPnQ1GTgTcPvnNudAuLj5J6a9sU?maker=JD38n7ynKYcgPpF7k1BhXEeREu1KqptU93fVGy3S624k","https://www.defined.fi/sol/HUdqc5MR5h3FssESabPnQ1GTgTcPvnNudAuLj5J6a9sU?maker=JD38n7ynKYcgPpF7k1BhXEeREu1KqptU93fVGy3S624k")</f>
        <v/>
      </c>
      <c r="M85">
        <f>HYPERLINK("https://dexscreener.com/solana/HUdqc5MR5h3FssESabPnQ1GTgTcPvnNudAuLj5J6a9sU?maker=JD38n7ynKYcgPpF7k1BhXEeREu1KqptU93fVGy3S624k","https://dexscreener.com/solana/HUdqc5MR5h3FssESabPnQ1GTgTcPvnNudAuLj5J6a9sU?maker=JD38n7ynKYcgPpF7k1BhXEeREu1KqptU93fVGy3S624k")</f>
        <v/>
      </c>
    </row>
    <row r="86">
      <c r="A86" t="inlineStr">
        <is>
          <t>8twuNzMszqWeFbDErwtf4gw13E6MUS4Hsdx5mi3aqXAM</t>
        </is>
      </c>
      <c r="B86" t="inlineStr">
        <is>
          <t>SB</t>
        </is>
      </c>
      <c r="C86" t="n">
        <v>0</v>
      </c>
      <c r="D86" t="n">
        <v>0</v>
      </c>
      <c r="E86" t="n">
        <v>0</v>
      </c>
      <c r="F86" t="n">
        <v>0</v>
      </c>
      <c r="G86" t="n">
        <v>4.7</v>
      </c>
      <c r="H86" t="n">
        <v>0</v>
      </c>
      <c r="I86" t="n">
        <v>2</v>
      </c>
      <c r="J86" t="n">
        <v>-1</v>
      </c>
      <c r="K86" t="n">
        <v>-1</v>
      </c>
      <c r="L86">
        <f>HYPERLINK("https://www.defined.fi/sol/8twuNzMszqWeFbDErwtf4gw13E6MUS4Hsdx5mi3aqXAM?maker=JD38n7ynKYcgPpF7k1BhXEeREu1KqptU93fVGy3S624k","https://www.defined.fi/sol/8twuNzMszqWeFbDErwtf4gw13E6MUS4Hsdx5mi3aqXAM?maker=JD38n7ynKYcgPpF7k1BhXEeREu1KqptU93fVGy3S624k")</f>
        <v/>
      </c>
      <c r="M86">
        <f>HYPERLINK("https://dexscreener.com/solana/8twuNzMszqWeFbDErwtf4gw13E6MUS4Hsdx5mi3aqXAM?maker=JD38n7ynKYcgPpF7k1BhXEeREu1KqptU93fVGy3S624k","https://dexscreener.com/solana/8twuNzMszqWeFbDErwtf4gw13E6MUS4Hsdx5mi3aqXAM?maker=JD38n7ynKYcgPpF7k1BhXEeREu1KqptU93fVGy3S624k")</f>
        <v/>
      </c>
    </row>
    <row r="87">
      <c r="A87" t="inlineStr">
        <is>
          <t>2e4hookwoJmyAReeSRcTP5dE4myMnwfVvPSztDrjpump</t>
        </is>
      </c>
      <c r="B87" t="inlineStr">
        <is>
          <t>$RUGGA</t>
        </is>
      </c>
      <c r="C87" t="n">
        <v>0</v>
      </c>
      <c r="D87" t="n">
        <v>0</v>
      </c>
      <c r="E87" t="n">
        <v>0</v>
      </c>
      <c r="F87" t="n">
        <v>0</v>
      </c>
      <c r="G87" t="n">
        <v>0.44</v>
      </c>
      <c r="H87" t="n">
        <v>0</v>
      </c>
      <c r="I87" t="n">
        <v>2</v>
      </c>
      <c r="J87" t="n">
        <v>-1</v>
      </c>
      <c r="K87" t="n">
        <v>-1</v>
      </c>
      <c r="L87">
        <f>HYPERLINK("https://www.defined.fi/sol/2e4hookwoJmyAReeSRcTP5dE4myMnwfVvPSztDrjpump?maker=JD38n7ynKYcgPpF7k1BhXEeREu1KqptU93fVGy3S624k","https://www.defined.fi/sol/2e4hookwoJmyAReeSRcTP5dE4myMnwfVvPSztDrjpump?maker=JD38n7ynKYcgPpF7k1BhXEeREu1KqptU93fVGy3S624k")</f>
        <v/>
      </c>
      <c r="M87">
        <f>HYPERLINK("https://dexscreener.com/solana/2e4hookwoJmyAReeSRcTP5dE4myMnwfVvPSztDrjpump?maker=JD38n7ynKYcgPpF7k1BhXEeREu1KqptU93fVGy3S624k","https://dexscreener.com/solana/2e4hookwoJmyAReeSRcTP5dE4myMnwfVvPSztDrjpump?maker=JD38n7ynKYcgPpF7k1BhXEeREu1KqptU93fVGy3S624k")</f>
        <v/>
      </c>
    </row>
    <row r="88">
      <c r="A88" t="inlineStr">
        <is>
          <t>sfYDFZJguyF4YLZjje7qwwh41NRymFfZ3QXZbVm7Eyg</t>
        </is>
      </c>
      <c r="B88" t="inlineStr">
        <is>
          <t>MAGA</t>
        </is>
      </c>
      <c r="C88" t="n">
        <v>0</v>
      </c>
      <c r="D88" t="n">
        <v>0</v>
      </c>
      <c r="E88" t="n">
        <v>0</v>
      </c>
      <c r="F88" t="n">
        <v>0</v>
      </c>
      <c r="G88" t="n">
        <v>0.995</v>
      </c>
      <c r="H88" t="n">
        <v>0</v>
      </c>
      <c r="I88" t="n">
        <v>10</v>
      </c>
      <c r="J88" t="n">
        <v>-1</v>
      </c>
      <c r="K88" t="n">
        <v>-1</v>
      </c>
      <c r="L88">
        <f>HYPERLINK("https://www.defined.fi/sol/sfYDFZJguyF4YLZjje7qwwh41NRymFfZ3QXZbVm7Eyg?maker=JD38n7ynKYcgPpF7k1BhXEeREu1KqptU93fVGy3S624k","https://www.defined.fi/sol/sfYDFZJguyF4YLZjje7qwwh41NRymFfZ3QXZbVm7Eyg?maker=JD38n7ynKYcgPpF7k1BhXEeREu1KqptU93fVGy3S624k")</f>
        <v/>
      </c>
      <c r="M88">
        <f>HYPERLINK("https://dexscreener.com/solana/sfYDFZJguyF4YLZjje7qwwh41NRymFfZ3QXZbVm7Eyg?maker=JD38n7ynKYcgPpF7k1BhXEeREu1KqptU93fVGy3S624k","https://dexscreener.com/solana/sfYDFZJguyF4YLZjje7qwwh41NRymFfZ3QXZbVm7Eyg?maker=JD38n7ynKYcgPpF7k1BhXEeREu1KqptU93fVGy3S624k")</f>
        <v/>
      </c>
    </row>
    <row r="89">
      <c r="A89" t="inlineStr">
        <is>
          <t>2u98MM7DMtVmNG4iAKRNMtynjmkzgD6fXAzB3wVfhQvg</t>
        </is>
      </c>
      <c r="B89" t="inlineStr">
        <is>
          <t>LFGO</t>
        </is>
      </c>
      <c r="C89" t="n">
        <v>0</v>
      </c>
      <c r="D89" t="n">
        <v>0</v>
      </c>
      <c r="E89" t="n">
        <v>0</v>
      </c>
      <c r="F89" t="n">
        <v>0</v>
      </c>
      <c r="G89" t="n">
        <v>1.94</v>
      </c>
      <c r="H89" t="n">
        <v>0</v>
      </c>
      <c r="I89" t="n">
        <v>18</v>
      </c>
      <c r="J89" t="n">
        <v>-1</v>
      </c>
      <c r="K89" t="n">
        <v>-1</v>
      </c>
      <c r="L89">
        <f>HYPERLINK("https://www.defined.fi/sol/2u98MM7DMtVmNG4iAKRNMtynjmkzgD6fXAzB3wVfhQvg?maker=JD38n7ynKYcgPpF7k1BhXEeREu1KqptU93fVGy3S624k","https://www.defined.fi/sol/2u98MM7DMtVmNG4iAKRNMtynjmkzgD6fXAzB3wVfhQvg?maker=JD38n7ynKYcgPpF7k1BhXEeREu1KqptU93fVGy3S624k")</f>
        <v/>
      </c>
      <c r="M89">
        <f>HYPERLINK("https://dexscreener.com/solana/2u98MM7DMtVmNG4iAKRNMtynjmkzgD6fXAzB3wVfhQvg?maker=JD38n7ynKYcgPpF7k1BhXEeREu1KqptU93fVGy3S624k","https://dexscreener.com/solana/2u98MM7DMtVmNG4iAKRNMtynjmkzgD6fXAzB3wVfhQvg?maker=JD38n7ynKYcgPpF7k1BhXEeREu1KqptU93fVGy3S624k")</f>
        <v/>
      </c>
    </row>
    <row r="90">
      <c r="A90" t="inlineStr">
        <is>
          <t>CTJf74cTo3cw8acFP1YXF3QpsQUUBGBjh2k2e8xsZ6UL</t>
        </is>
      </c>
      <c r="B90" t="inlineStr">
        <is>
          <t>Neiro</t>
        </is>
      </c>
      <c r="C90" t="n">
        <v>0</v>
      </c>
      <c r="D90" t="n">
        <v>0</v>
      </c>
      <c r="E90" t="n">
        <v>0</v>
      </c>
      <c r="F90" t="n">
        <v>0</v>
      </c>
      <c r="G90" t="n">
        <v>2.49</v>
      </c>
      <c r="H90" t="n">
        <v>0</v>
      </c>
      <c r="I90" t="n">
        <v>15</v>
      </c>
      <c r="J90" t="n">
        <v>-1</v>
      </c>
      <c r="K90" t="n">
        <v>-1</v>
      </c>
      <c r="L90">
        <f>HYPERLINK("https://www.defined.fi/sol/CTJf74cTo3cw8acFP1YXF3QpsQUUBGBjh2k2e8xsZ6UL?maker=JD38n7ynKYcgPpF7k1BhXEeREu1KqptU93fVGy3S624k","https://www.defined.fi/sol/CTJf74cTo3cw8acFP1YXF3QpsQUUBGBjh2k2e8xsZ6UL?maker=JD38n7ynKYcgPpF7k1BhXEeREu1KqptU93fVGy3S624k")</f>
        <v/>
      </c>
      <c r="M90">
        <f>HYPERLINK("https://dexscreener.com/solana/CTJf74cTo3cw8acFP1YXF3QpsQUUBGBjh2k2e8xsZ6UL?maker=JD38n7ynKYcgPpF7k1BhXEeREu1KqptU93fVGy3S624k","https://dexscreener.com/solana/CTJf74cTo3cw8acFP1YXF3QpsQUUBGBjh2k2e8xsZ6UL?maker=JD38n7ynKYcgPpF7k1BhXEeREu1KqptU93fVGy3S624k")</f>
        <v/>
      </c>
    </row>
    <row r="91">
      <c r="A91" t="inlineStr">
        <is>
          <t>8Ki8DpuWNxu9VsS3kQbarsCWMcFGWkzzA8pUPto9zBd5</t>
        </is>
      </c>
      <c r="B91" t="inlineStr">
        <is>
          <t>LOCKIN</t>
        </is>
      </c>
      <c r="C91" t="n">
        <v>0</v>
      </c>
      <c r="D91" t="n">
        <v>-0.19</v>
      </c>
      <c r="E91" t="n">
        <v>-0.01</v>
      </c>
      <c r="F91" t="n">
        <v>11.65</v>
      </c>
      <c r="G91" t="n">
        <v>49.9</v>
      </c>
      <c r="H91" t="n">
        <v>26</v>
      </c>
      <c r="I91" t="n">
        <v>41</v>
      </c>
      <c r="J91" t="n">
        <v>-1</v>
      </c>
      <c r="K91" t="n">
        <v>-1</v>
      </c>
      <c r="L91">
        <f>HYPERLINK("https://www.defined.fi/sol/8Ki8DpuWNxu9VsS3kQbarsCWMcFGWkzzA8pUPto9zBd5?maker=JD38n7ynKYcgPpF7k1BhXEeREu1KqptU93fVGy3S624k","https://www.defined.fi/sol/8Ki8DpuWNxu9VsS3kQbarsCWMcFGWkzzA8pUPto9zBd5?maker=JD38n7ynKYcgPpF7k1BhXEeREu1KqptU93fVGy3S624k")</f>
        <v/>
      </c>
      <c r="M91">
        <f>HYPERLINK("https://dexscreener.com/solana/8Ki8DpuWNxu9VsS3kQbarsCWMcFGWkzzA8pUPto9zBd5?maker=JD38n7ynKYcgPpF7k1BhXEeREu1KqptU93fVGy3S624k","https://dexscreener.com/solana/8Ki8DpuWNxu9VsS3kQbarsCWMcFGWkzzA8pUPto9zBd5?maker=JD38n7ynKYcgPpF7k1BhXEeREu1KqptU93fVGy3S624k")</f>
        <v/>
      </c>
    </row>
    <row r="92">
      <c r="A92" t="inlineStr">
        <is>
          <t>3C2SN1FjzE9MiLFFVRp7Jhkp8Gjwpk29S2TCSJ2jkHn2</t>
        </is>
      </c>
      <c r="B92" t="inlineStr">
        <is>
          <t>CAPRICORN</t>
        </is>
      </c>
      <c r="C92" t="n">
        <v>0</v>
      </c>
      <c r="D92" t="n">
        <v>0</v>
      </c>
      <c r="E92" t="n">
        <v>0</v>
      </c>
      <c r="F92" t="n">
        <v>0.067</v>
      </c>
      <c r="G92" t="n">
        <v>4.01</v>
      </c>
      <c r="H92" t="n">
        <v>2</v>
      </c>
      <c r="I92" t="n">
        <v>24</v>
      </c>
      <c r="J92" t="n">
        <v>-1</v>
      </c>
      <c r="K92" t="n">
        <v>-1</v>
      </c>
      <c r="L92">
        <f>HYPERLINK("https://www.defined.fi/sol/3C2SN1FjzE9MiLFFVRp7Jhkp8Gjwpk29S2TCSJ2jkHn2?maker=JD38n7ynKYcgPpF7k1BhXEeREu1KqptU93fVGy3S624k","https://www.defined.fi/sol/3C2SN1FjzE9MiLFFVRp7Jhkp8Gjwpk29S2TCSJ2jkHn2?maker=JD38n7ynKYcgPpF7k1BhXEeREu1KqptU93fVGy3S624k")</f>
        <v/>
      </c>
      <c r="M92">
        <f>HYPERLINK("https://dexscreener.com/solana/3C2SN1FjzE9MiLFFVRp7Jhkp8Gjwpk29S2TCSJ2jkHn2?maker=JD38n7ynKYcgPpF7k1BhXEeREu1KqptU93fVGy3S624k","https://dexscreener.com/solana/3C2SN1FjzE9MiLFFVRp7Jhkp8Gjwpk29S2TCSJ2jkHn2?maker=JD38n7ynKYcgPpF7k1BhXEeREu1KqptU93fVGy3S624k")</f>
        <v/>
      </c>
    </row>
    <row r="93">
      <c r="A93" t="inlineStr">
        <is>
          <t>HPfY3VCj1twecf556rDFWLJpDfh1vPoTtBjPehzKpump</t>
        </is>
      </c>
      <c r="B93" t="inlineStr">
        <is>
          <t>ball</t>
        </is>
      </c>
      <c r="C93" t="n">
        <v>0</v>
      </c>
      <c r="D93" t="n">
        <v>-0.004</v>
      </c>
      <c r="E93" t="n">
        <v>-0.01</v>
      </c>
      <c r="F93" t="n">
        <v>0.721</v>
      </c>
      <c r="G93" t="n">
        <v>0.516</v>
      </c>
      <c r="H93" t="n">
        <v>18</v>
      </c>
      <c r="I93" t="n">
        <v>21</v>
      </c>
      <c r="J93" t="n">
        <v>-1</v>
      </c>
      <c r="K93" t="n">
        <v>-1</v>
      </c>
      <c r="L93">
        <f>HYPERLINK("https://www.defined.fi/sol/HPfY3VCj1twecf556rDFWLJpDfh1vPoTtBjPehzKpump?maker=JD38n7ynKYcgPpF7k1BhXEeREu1KqptU93fVGy3S624k","https://www.defined.fi/sol/HPfY3VCj1twecf556rDFWLJpDfh1vPoTtBjPehzKpump?maker=JD38n7ynKYcgPpF7k1BhXEeREu1KqptU93fVGy3S624k")</f>
        <v/>
      </c>
      <c r="M93">
        <f>HYPERLINK("https://dexscreener.com/solana/HPfY3VCj1twecf556rDFWLJpDfh1vPoTtBjPehzKpump?maker=JD38n7ynKYcgPpF7k1BhXEeREu1KqptU93fVGy3S624k","https://dexscreener.com/solana/HPfY3VCj1twecf556rDFWLJpDfh1vPoTtBjPehzKpump?maker=JD38n7ynKYcgPpF7k1BhXEeREu1KqptU93fVGy3S624k")</f>
        <v/>
      </c>
    </row>
    <row r="94">
      <c r="A94" t="inlineStr">
        <is>
          <t>T1oYbAejEESrZLtSAjumAXhzFqZGNxQ4kVN9vPUoxMv</t>
        </is>
      </c>
      <c r="B94" t="inlineStr">
        <is>
          <t>$daumen</t>
        </is>
      </c>
      <c r="C94" t="n">
        <v>0</v>
      </c>
      <c r="D94" t="n">
        <v>0</v>
      </c>
      <c r="E94" t="n">
        <v>0</v>
      </c>
      <c r="F94" t="n">
        <v>0</v>
      </c>
      <c r="G94" t="n">
        <v>1</v>
      </c>
      <c r="H94" t="n">
        <v>0</v>
      </c>
      <c r="I94" t="n">
        <v>15</v>
      </c>
      <c r="J94" t="n">
        <v>-1</v>
      </c>
      <c r="K94" t="n">
        <v>-1</v>
      </c>
      <c r="L94">
        <f>HYPERLINK("https://www.defined.fi/sol/T1oYbAejEESrZLtSAjumAXhzFqZGNxQ4kVN9vPUoxMv?maker=JD38n7ynKYcgPpF7k1BhXEeREu1KqptU93fVGy3S624k","https://www.defined.fi/sol/T1oYbAejEESrZLtSAjumAXhzFqZGNxQ4kVN9vPUoxMv?maker=JD38n7ynKYcgPpF7k1BhXEeREu1KqptU93fVGy3S624k")</f>
        <v/>
      </c>
      <c r="M94">
        <f>HYPERLINK("https://dexscreener.com/solana/T1oYbAejEESrZLtSAjumAXhzFqZGNxQ4kVN9vPUoxMv?maker=JD38n7ynKYcgPpF7k1BhXEeREu1KqptU93fVGy3S624k","https://dexscreener.com/solana/T1oYbAejEESrZLtSAjumAXhzFqZGNxQ4kVN9vPUoxMv?maker=JD38n7ynKYcgPpF7k1BhXEeREu1KqptU93fVGy3S624k")</f>
        <v/>
      </c>
    </row>
    <row r="95">
      <c r="A95" t="inlineStr">
        <is>
          <t>A3gMddXMAhmc3P9dLjHv2n6ywWWzpGZbRCH6y8sta8ug</t>
        </is>
      </c>
      <c r="B95" t="inlineStr">
        <is>
          <t>CTAN</t>
        </is>
      </c>
      <c r="C95" t="n">
        <v>0</v>
      </c>
      <c r="D95" t="n">
        <v>0</v>
      </c>
      <c r="E95" t="n">
        <v>0</v>
      </c>
      <c r="F95" t="n">
        <v>0</v>
      </c>
      <c r="G95" t="n">
        <v>0.35</v>
      </c>
      <c r="H95" t="n">
        <v>0</v>
      </c>
      <c r="I95" t="n">
        <v>11</v>
      </c>
      <c r="J95" t="n">
        <v>-1</v>
      </c>
      <c r="K95" t="n">
        <v>-1</v>
      </c>
      <c r="L95">
        <f>HYPERLINK("https://www.defined.fi/sol/A3gMddXMAhmc3P9dLjHv2n6ywWWzpGZbRCH6y8sta8ug?maker=JD38n7ynKYcgPpF7k1BhXEeREu1KqptU93fVGy3S624k","https://www.defined.fi/sol/A3gMddXMAhmc3P9dLjHv2n6ywWWzpGZbRCH6y8sta8ug?maker=JD38n7ynKYcgPpF7k1BhXEeREu1KqptU93fVGy3S624k")</f>
        <v/>
      </c>
      <c r="M95">
        <f>HYPERLINK("https://dexscreener.com/solana/A3gMddXMAhmc3P9dLjHv2n6ywWWzpGZbRCH6y8sta8ug?maker=JD38n7ynKYcgPpF7k1BhXEeREu1KqptU93fVGy3S624k","https://dexscreener.com/solana/A3gMddXMAhmc3P9dLjHv2n6ywWWzpGZbRCH6y8sta8ug?maker=JD38n7ynKYcgPpF7k1BhXEeREu1KqptU93fVGy3S624k")</f>
        <v/>
      </c>
    </row>
    <row r="96">
      <c r="A96" t="inlineStr">
        <is>
          <t>FU1q8vJpZNUrmqsciSjp8bAKKidGsLmouB8CBdf8TKQv</t>
        </is>
      </c>
      <c r="B96" t="inlineStr">
        <is>
          <t>tremp</t>
        </is>
      </c>
      <c r="C96" t="n">
        <v>0</v>
      </c>
      <c r="D96" t="n">
        <v>-0.002</v>
      </c>
      <c r="E96" t="n">
        <v>-0</v>
      </c>
      <c r="F96" t="n">
        <v>2.77</v>
      </c>
      <c r="G96" t="n">
        <v>20.38</v>
      </c>
      <c r="H96" t="n">
        <v>11</v>
      </c>
      <c r="I96" t="n">
        <v>16</v>
      </c>
      <c r="J96" t="n">
        <v>-1</v>
      </c>
      <c r="K96" t="n">
        <v>-1</v>
      </c>
      <c r="L96">
        <f>HYPERLINK("https://www.defined.fi/sol/FU1q8vJpZNUrmqsciSjp8bAKKidGsLmouB8CBdf8TKQv?maker=JD38n7ynKYcgPpF7k1BhXEeREu1KqptU93fVGy3S624k","https://www.defined.fi/sol/FU1q8vJpZNUrmqsciSjp8bAKKidGsLmouB8CBdf8TKQv?maker=JD38n7ynKYcgPpF7k1BhXEeREu1KqptU93fVGy3S624k")</f>
        <v/>
      </c>
      <c r="M96">
        <f>HYPERLINK("https://dexscreener.com/solana/FU1q8vJpZNUrmqsciSjp8bAKKidGsLmouB8CBdf8TKQv?maker=JD38n7ynKYcgPpF7k1BhXEeREu1KqptU93fVGy3S624k","https://dexscreener.com/solana/FU1q8vJpZNUrmqsciSjp8bAKKidGsLmouB8CBdf8TKQv?maker=JD38n7ynKYcgPpF7k1BhXEeREu1KqptU93fVGy3S624k")</f>
        <v/>
      </c>
    </row>
    <row r="97">
      <c r="A97" t="inlineStr">
        <is>
          <t>HhJpBhRRn4g56VsyLuT8DL5Bv31HkXqsrahTTUCZeZg4</t>
        </is>
      </c>
      <c r="B97" t="inlineStr">
        <is>
          <t>$MYRO</t>
        </is>
      </c>
      <c r="C97" t="n">
        <v>0</v>
      </c>
      <c r="D97" t="n">
        <v>0</v>
      </c>
      <c r="E97" t="n">
        <v>0</v>
      </c>
      <c r="F97" t="n">
        <v>0</v>
      </c>
      <c r="G97" t="n">
        <v>3.12</v>
      </c>
      <c r="H97" t="n">
        <v>0</v>
      </c>
      <c r="I97" t="n">
        <v>17</v>
      </c>
      <c r="J97" t="n">
        <v>-1</v>
      </c>
      <c r="K97" t="n">
        <v>-1</v>
      </c>
      <c r="L97">
        <f>HYPERLINK("https://www.defined.fi/sol/HhJpBhRRn4g56VsyLuT8DL5Bv31HkXqsrahTTUCZeZg4?maker=JD38n7ynKYcgPpF7k1BhXEeREu1KqptU93fVGy3S624k","https://www.defined.fi/sol/HhJpBhRRn4g56VsyLuT8DL5Bv31HkXqsrahTTUCZeZg4?maker=JD38n7ynKYcgPpF7k1BhXEeREu1KqptU93fVGy3S624k")</f>
        <v/>
      </c>
      <c r="M97">
        <f>HYPERLINK("https://dexscreener.com/solana/HhJpBhRRn4g56VsyLuT8DL5Bv31HkXqsrahTTUCZeZg4?maker=JD38n7ynKYcgPpF7k1BhXEeREu1KqptU93fVGy3S624k","https://dexscreener.com/solana/HhJpBhRRn4g56VsyLuT8DL5Bv31HkXqsrahTTUCZeZg4?maker=JD38n7ynKYcgPpF7k1BhXEeREu1KqptU93fVGy3S624k")</f>
        <v/>
      </c>
    </row>
    <row r="98">
      <c r="A98" t="inlineStr">
        <is>
          <t>41upazdWAgLjfCkLGQwGDgj2knovnpPyr4q2ZVNjifLz</t>
        </is>
      </c>
      <c r="B98" t="inlineStr">
        <is>
          <t>BOGUS</t>
        </is>
      </c>
      <c r="C98" t="n">
        <v>0</v>
      </c>
      <c r="D98" t="n">
        <v>0</v>
      </c>
      <c r="E98" t="n">
        <v>0</v>
      </c>
      <c r="F98" t="n">
        <v>0</v>
      </c>
      <c r="G98" t="n">
        <v>1.63</v>
      </c>
      <c r="H98" t="n">
        <v>0</v>
      </c>
      <c r="I98" t="n">
        <v>32</v>
      </c>
      <c r="J98" t="n">
        <v>-1</v>
      </c>
      <c r="K98" t="n">
        <v>-1</v>
      </c>
      <c r="L98">
        <f>HYPERLINK("https://www.defined.fi/sol/41upazdWAgLjfCkLGQwGDgj2knovnpPyr4q2ZVNjifLz?maker=JD38n7ynKYcgPpF7k1BhXEeREu1KqptU93fVGy3S624k","https://www.defined.fi/sol/41upazdWAgLjfCkLGQwGDgj2knovnpPyr4q2ZVNjifLz?maker=JD38n7ynKYcgPpF7k1BhXEeREu1KqptU93fVGy3S624k")</f>
        <v/>
      </c>
      <c r="M98">
        <f>HYPERLINK("https://dexscreener.com/solana/41upazdWAgLjfCkLGQwGDgj2knovnpPyr4q2ZVNjifLz?maker=JD38n7ynKYcgPpF7k1BhXEeREu1KqptU93fVGy3S624k","https://dexscreener.com/solana/41upazdWAgLjfCkLGQwGDgj2knovnpPyr4q2ZVNjifLz?maker=JD38n7ynKYcgPpF7k1BhXEeREu1KqptU93fVGy3S624k")</f>
        <v/>
      </c>
    </row>
    <row r="99">
      <c r="A99" t="inlineStr">
        <is>
          <t>6D7NaB2xsLd7cauWu1wKk6KBsJohJmP2qZH9GEfVi5Ui</t>
        </is>
      </c>
      <c r="B99" t="inlineStr">
        <is>
          <t>SC</t>
        </is>
      </c>
      <c r="C99" t="n">
        <v>0</v>
      </c>
      <c r="D99" t="n">
        <v>0</v>
      </c>
      <c r="E99" t="n">
        <v>0</v>
      </c>
      <c r="F99" t="n">
        <v>0</v>
      </c>
      <c r="G99" t="n">
        <v>103.07</v>
      </c>
      <c r="H99" t="n">
        <v>0</v>
      </c>
      <c r="I99" t="n">
        <v>126</v>
      </c>
      <c r="J99" t="n">
        <v>-1</v>
      </c>
      <c r="K99" t="n">
        <v>-1</v>
      </c>
      <c r="L99">
        <f>HYPERLINK("https://www.defined.fi/sol/6D7NaB2xsLd7cauWu1wKk6KBsJohJmP2qZH9GEfVi5Ui?maker=JD38n7ynKYcgPpF7k1BhXEeREu1KqptU93fVGy3S624k","https://www.defined.fi/sol/6D7NaB2xsLd7cauWu1wKk6KBsJohJmP2qZH9GEfVi5Ui?maker=JD38n7ynKYcgPpF7k1BhXEeREu1KqptU93fVGy3S624k")</f>
        <v/>
      </c>
      <c r="M99">
        <f>HYPERLINK("https://dexscreener.com/solana/6D7NaB2xsLd7cauWu1wKk6KBsJohJmP2qZH9GEfVi5Ui?maker=JD38n7ynKYcgPpF7k1BhXEeREu1KqptU93fVGy3S624k","https://dexscreener.com/solana/6D7NaB2xsLd7cauWu1wKk6KBsJohJmP2qZH9GEfVi5Ui?maker=JD38n7ynKYcgPpF7k1BhXEeREu1KqptU93fVGy3S624k")</f>
        <v/>
      </c>
    </row>
    <row r="100">
      <c r="A100" t="inlineStr">
        <is>
          <t>5YqckGEkWHJmp9LW5aUF2uJrdUbMJaHcYnGjA8M7Ebw8</t>
        </is>
      </c>
      <c r="B100" t="inlineStr">
        <is>
          <t>TORSY</t>
        </is>
      </c>
      <c r="C100" t="n">
        <v>0</v>
      </c>
      <c r="D100" t="n">
        <v>0.129</v>
      </c>
      <c r="E100" t="n">
        <v>0.07000000000000001</v>
      </c>
      <c r="F100" t="n">
        <v>3.49</v>
      </c>
      <c r="G100" t="n">
        <v>2.11</v>
      </c>
      <c r="H100" t="n">
        <v>28</v>
      </c>
      <c r="I100" t="n">
        <v>13</v>
      </c>
      <c r="J100" t="n">
        <v>-1</v>
      </c>
      <c r="K100" t="n">
        <v>-1</v>
      </c>
      <c r="L100">
        <f>HYPERLINK("https://www.defined.fi/sol/5YqckGEkWHJmp9LW5aUF2uJrdUbMJaHcYnGjA8M7Ebw8?maker=JD38n7ynKYcgPpF7k1BhXEeREu1KqptU93fVGy3S624k","https://www.defined.fi/sol/5YqckGEkWHJmp9LW5aUF2uJrdUbMJaHcYnGjA8M7Ebw8?maker=JD38n7ynKYcgPpF7k1BhXEeREu1KqptU93fVGy3S624k")</f>
        <v/>
      </c>
      <c r="M100">
        <f>HYPERLINK("https://dexscreener.com/solana/5YqckGEkWHJmp9LW5aUF2uJrdUbMJaHcYnGjA8M7Ebw8?maker=JD38n7ynKYcgPpF7k1BhXEeREu1KqptU93fVGy3S624k","https://dexscreener.com/solana/5YqckGEkWHJmp9LW5aUF2uJrdUbMJaHcYnGjA8M7Ebw8?maker=JD38n7ynKYcgPpF7k1BhXEeREu1KqptU93fVGy3S624k")</f>
        <v/>
      </c>
    </row>
    <row r="101">
      <c r="A101" t="inlineStr">
        <is>
          <t>27G8MtK7VtTcCHkpASjSDdkWWYfoqT6ggEuKidVJidD4</t>
        </is>
      </c>
      <c r="B101" t="inlineStr">
        <is>
          <t>JLP</t>
        </is>
      </c>
      <c r="C101" t="n">
        <v>0</v>
      </c>
      <c r="D101" t="n">
        <v>0</v>
      </c>
      <c r="E101" t="n">
        <v>-0</v>
      </c>
      <c r="F101" t="n">
        <v>1.64</v>
      </c>
      <c r="G101" t="n">
        <v>22.24</v>
      </c>
      <c r="H101" t="n">
        <v>11</v>
      </c>
      <c r="I101" t="n">
        <v>92</v>
      </c>
      <c r="J101" t="n">
        <v>-1</v>
      </c>
      <c r="K101" t="n">
        <v>-1</v>
      </c>
      <c r="L101">
        <f>HYPERLINK("https://www.defined.fi/sol/27G8MtK7VtTcCHkpASjSDdkWWYfoqT6ggEuKidVJidD4?maker=JD38n7ynKYcgPpF7k1BhXEeREu1KqptU93fVGy3S624k","https://www.defined.fi/sol/27G8MtK7VtTcCHkpASjSDdkWWYfoqT6ggEuKidVJidD4?maker=JD38n7ynKYcgPpF7k1BhXEeREu1KqptU93fVGy3S624k")</f>
        <v/>
      </c>
      <c r="M101">
        <f>HYPERLINK("https://dexscreener.com/solana/27G8MtK7VtTcCHkpASjSDdkWWYfoqT6ggEuKidVJidD4?maker=JD38n7ynKYcgPpF7k1BhXEeREu1KqptU93fVGy3S624k","https://dexscreener.com/solana/27G8MtK7VtTcCHkpASjSDdkWWYfoqT6ggEuKidVJidD4?maker=JD38n7ynKYcgPpF7k1BhXEeREu1KqptU93fVGy3S624k")</f>
        <v/>
      </c>
    </row>
    <row r="102">
      <c r="A102" t="inlineStr">
        <is>
          <t>jupSoLaHXQiZZTSfEWMTRRgpnyFm8f6sZdosWBjx93v</t>
        </is>
      </c>
      <c r="B102" t="inlineStr">
        <is>
          <t>JupSoL</t>
        </is>
      </c>
      <c r="C102" t="n">
        <v>0</v>
      </c>
      <c r="D102" t="n">
        <v>0.073</v>
      </c>
      <c r="E102" t="n">
        <v>0</v>
      </c>
      <c r="F102" t="n">
        <v>62.79</v>
      </c>
      <c r="G102" t="n">
        <v>37.4</v>
      </c>
      <c r="H102" t="n">
        <v>53</v>
      </c>
      <c r="I102" t="n">
        <v>19</v>
      </c>
      <c r="J102" t="n">
        <v>-1</v>
      </c>
      <c r="K102" t="n">
        <v>-1</v>
      </c>
      <c r="L102">
        <f>HYPERLINK("https://www.defined.fi/sol/jupSoLaHXQiZZTSfEWMTRRgpnyFm8f6sZdosWBjx93v?maker=JD38n7ynKYcgPpF7k1BhXEeREu1KqptU93fVGy3S624k","https://www.defined.fi/sol/jupSoLaHXQiZZTSfEWMTRRgpnyFm8f6sZdosWBjx93v?maker=JD38n7ynKYcgPpF7k1BhXEeREu1KqptU93fVGy3S624k")</f>
        <v/>
      </c>
      <c r="M102">
        <f>HYPERLINK("https://dexscreener.com/solana/jupSoLaHXQiZZTSfEWMTRRgpnyFm8f6sZdosWBjx93v?maker=JD38n7ynKYcgPpF7k1BhXEeREu1KqptU93fVGy3S624k","https://dexscreener.com/solana/jupSoLaHXQiZZTSfEWMTRRgpnyFm8f6sZdosWBjx93v?maker=JD38n7ynKYcgPpF7k1BhXEeREu1KqptU93fVGy3S624k")</f>
        <v/>
      </c>
    </row>
    <row r="103">
      <c r="A103" t="inlineStr">
        <is>
          <t>AxqudQhcMd6A9hxCseJ2AuS8miwFw5VmtwrqdztsxtN1</t>
        </is>
      </c>
      <c r="B103" t="inlineStr">
        <is>
          <t>HANG</t>
        </is>
      </c>
      <c r="C103" t="n">
        <v>0</v>
      </c>
      <c r="D103" t="n">
        <v>0</v>
      </c>
      <c r="E103" t="n">
        <v>0</v>
      </c>
      <c r="F103" t="n">
        <v>0</v>
      </c>
      <c r="G103" t="n">
        <v>6.19</v>
      </c>
      <c r="H103" t="n">
        <v>0</v>
      </c>
      <c r="I103" t="n">
        <v>14</v>
      </c>
      <c r="J103" t="n">
        <v>-1</v>
      </c>
      <c r="K103" t="n">
        <v>-1</v>
      </c>
      <c r="L103">
        <f>HYPERLINK("https://www.defined.fi/sol/AxqudQhcMd6A9hxCseJ2AuS8miwFw5VmtwrqdztsxtN1?maker=JD38n7ynKYcgPpF7k1BhXEeREu1KqptU93fVGy3S624k","https://www.defined.fi/sol/AxqudQhcMd6A9hxCseJ2AuS8miwFw5VmtwrqdztsxtN1?maker=JD38n7ynKYcgPpF7k1BhXEeREu1KqptU93fVGy3S624k")</f>
        <v/>
      </c>
      <c r="M103">
        <f>HYPERLINK("https://dexscreener.com/solana/AxqudQhcMd6A9hxCseJ2AuS8miwFw5VmtwrqdztsxtN1?maker=JD38n7ynKYcgPpF7k1BhXEeREu1KqptU93fVGy3S624k","https://dexscreener.com/solana/AxqudQhcMd6A9hxCseJ2AuS8miwFw5VmtwrqdztsxtN1?maker=JD38n7ynKYcgPpF7k1BhXEeREu1KqptU93fVGy3S624k")</f>
        <v/>
      </c>
    </row>
    <row r="104">
      <c r="A104" t="inlineStr">
        <is>
          <t>he1iusmfkpAdwvxLNGV8Y1iSbj4rUy6yMhEA3fotn9A</t>
        </is>
      </c>
      <c r="B104" t="inlineStr">
        <is>
          <t>heliusSOL</t>
        </is>
      </c>
      <c r="C104" t="n">
        <v>0</v>
      </c>
      <c r="D104" t="n">
        <v>0</v>
      </c>
      <c r="E104" t="n">
        <v>-1</v>
      </c>
      <c r="F104" t="n">
        <v>0.2</v>
      </c>
      <c r="G104" t="n">
        <v>10.38</v>
      </c>
      <c r="H104" t="n">
        <v>1</v>
      </c>
      <c r="I104" t="n">
        <v>7</v>
      </c>
      <c r="J104" t="n">
        <v>-1</v>
      </c>
      <c r="K104" t="n">
        <v>-1</v>
      </c>
      <c r="L104">
        <f>HYPERLINK("https://www.defined.fi/sol/he1iusmfkpAdwvxLNGV8Y1iSbj4rUy6yMhEA3fotn9A?maker=JD38n7ynKYcgPpF7k1BhXEeREu1KqptU93fVGy3S624k","https://www.defined.fi/sol/he1iusmfkpAdwvxLNGV8Y1iSbj4rUy6yMhEA3fotn9A?maker=JD38n7ynKYcgPpF7k1BhXEeREu1KqptU93fVGy3S624k")</f>
        <v/>
      </c>
      <c r="M104">
        <f>HYPERLINK("https://dexscreener.com/solana/he1iusmfkpAdwvxLNGV8Y1iSbj4rUy6yMhEA3fotn9A?maker=JD38n7ynKYcgPpF7k1BhXEeREu1KqptU93fVGy3S624k","https://dexscreener.com/solana/he1iusmfkpAdwvxLNGV8Y1iSbj4rUy6yMhEA3fotn9A?maker=JD38n7ynKYcgPpF7k1BhXEeREu1KqptU93fVGy3S624k")</f>
        <v/>
      </c>
    </row>
    <row r="105">
      <c r="A105" t="inlineStr">
        <is>
          <t>F6ExBzKdLRcJkCAknQgfbhRXX78EhqoNxPnegJWPpump</t>
        </is>
      </c>
      <c r="B105" t="inlineStr">
        <is>
          <t>BRETTGOLD</t>
        </is>
      </c>
      <c r="C105" t="n">
        <v>0</v>
      </c>
      <c r="D105" t="n">
        <v>0.11</v>
      </c>
      <c r="E105" t="n">
        <v>0.04</v>
      </c>
      <c r="F105" t="n">
        <v>7.89</v>
      </c>
      <c r="G105" t="n">
        <v>2.64</v>
      </c>
      <c r="H105" t="n">
        <v>233</v>
      </c>
      <c r="I105" t="n">
        <v>5</v>
      </c>
      <c r="J105" t="n">
        <v>-1</v>
      </c>
      <c r="K105" t="n">
        <v>-1</v>
      </c>
      <c r="L105">
        <f>HYPERLINK("https://www.defined.fi/sol/F6ExBzKdLRcJkCAknQgfbhRXX78EhqoNxPnegJWPpump?maker=JD38n7ynKYcgPpF7k1BhXEeREu1KqptU93fVGy3S624k","https://www.defined.fi/sol/F6ExBzKdLRcJkCAknQgfbhRXX78EhqoNxPnegJWPpump?maker=JD38n7ynKYcgPpF7k1BhXEeREu1KqptU93fVGy3S624k")</f>
        <v/>
      </c>
      <c r="M105">
        <f>HYPERLINK("https://dexscreener.com/solana/F6ExBzKdLRcJkCAknQgfbhRXX78EhqoNxPnegJWPpump?maker=JD38n7ynKYcgPpF7k1BhXEeREu1KqptU93fVGy3S624k","https://dexscreener.com/solana/F6ExBzKdLRcJkCAknQgfbhRXX78EhqoNxPnegJWPpump?maker=JD38n7ynKYcgPpF7k1BhXEeREu1KqptU93fVGy3S624k")</f>
        <v/>
      </c>
    </row>
    <row r="106">
      <c r="A106" t="inlineStr">
        <is>
          <t>METAewgxyPbgwsseH8T16a39CQ5VyVxZi9zXiDPY18m</t>
        </is>
      </c>
      <c r="B106" t="inlineStr">
        <is>
          <t>META</t>
        </is>
      </c>
      <c r="C106" t="n">
        <v>0</v>
      </c>
      <c r="D106" t="n">
        <v>0</v>
      </c>
      <c r="E106" t="n">
        <v>0.01</v>
      </c>
      <c r="F106" t="n">
        <v>2.45</v>
      </c>
      <c r="G106" t="n">
        <v>0</v>
      </c>
      <c r="H106" t="n">
        <v>19</v>
      </c>
      <c r="I106" t="n">
        <v>0</v>
      </c>
      <c r="J106" t="n">
        <v>-1</v>
      </c>
      <c r="K106" t="n">
        <v>-1</v>
      </c>
      <c r="L106">
        <f>HYPERLINK("https://www.defined.fi/sol/METAewgxyPbgwsseH8T16a39CQ5VyVxZi9zXiDPY18m?maker=JD38n7ynKYcgPpF7k1BhXEeREu1KqptU93fVGy3S624k","https://www.defined.fi/sol/METAewgxyPbgwsseH8T16a39CQ5VyVxZi9zXiDPY18m?maker=JD38n7ynKYcgPpF7k1BhXEeREu1KqptU93fVGy3S624k")</f>
        <v/>
      </c>
      <c r="M106">
        <f>HYPERLINK("https://dexscreener.com/solana/METAewgxyPbgwsseH8T16a39CQ5VyVxZi9zXiDPY18m?maker=JD38n7ynKYcgPpF7k1BhXEeREu1KqptU93fVGy3S624k","https://dexscreener.com/solana/METAewgxyPbgwsseH8T16a39CQ5VyVxZi9zXiDPY18m?maker=JD38n7ynKYcgPpF7k1BhXEeREu1KqptU93fVGy3S624k")</f>
        <v/>
      </c>
    </row>
    <row r="107">
      <c r="A107" t="inlineStr">
        <is>
          <t>umgcPr2uQHzmCerCu6kSPBiaUdMWZewRRQmQ54Apump</t>
        </is>
      </c>
      <c r="B107" t="inlineStr">
        <is>
          <t>Taylor</t>
        </is>
      </c>
      <c r="C107" t="n">
        <v>0</v>
      </c>
      <c r="D107" t="n">
        <v>0.07000000000000001</v>
      </c>
      <c r="E107" t="n">
        <v>0.01</v>
      </c>
      <c r="F107" t="n">
        <v>2.2</v>
      </c>
      <c r="G107" t="n">
        <v>30.9</v>
      </c>
      <c r="H107" t="n">
        <v>1</v>
      </c>
      <c r="I107" t="n">
        <v>45</v>
      </c>
      <c r="J107" t="n">
        <v>-1</v>
      </c>
      <c r="K107" t="n">
        <v>-1</v>
      </c>
      <c r="L107">
        <f>HYPERLINK("https://www.defined.fi/sol/umgcPr2uQHzmCerCu6kSPBiaUdMWZewRRQmQ54Apump?maker=JD38n7ynKYcgPpF7k1BhXEeREu1KqptU93fVGy3S624k","https://www.defined.fi/sol/umgcPr2uQHzmCerCu6kSPBiaUdMWZewRRQmQ54Apump?maker=JD38n7ynKYcgPpF7k1BhXEeREu1KqptU93fVGy3S624k")</f>
        <v/>
      </c>
      <c r="M107">
        <f>HYPERLINK("https://dexscreener.com/solana/umgcPr2uQHzmCerCu6kSPBiaUdMWZewRRQmQ54Apump?maker=JD38n7ynKYcgPpF7k1BhXEeREu1KqptU93fVGy3S624k","https://dexscreener.com/solana/umgcPr2uQHzmCerCu6kSPBiaUdMWZewRRQmQ54Apump?maker=JD38n7ynKYcgPpF7k1BhXEeREu1KqptU93fVGy3S624k")</f>
        <v/>
      </c>
    </row>
    <row r="108">
      <c r="A108" t="inlineStr">
        <is>
          <t>KMNo3nJsBXfcpJTVhZcXLW7RmTwTt4GVFE7suUBo9sS</t>
        </is>
      </c>
      <c r="B108" t="inlineStr">
        <is>
          <t>KMNO</t>
        </is>
      </c>
      <c r="C108" t="n">
        <v>0</v>
      </c>
      <c r="D108" t="n">
        <v>0</v>
      </c>
      <c r="E108" t="n">
        <v>-0</v>
      </c>
      <c r="F108" t="n">
        <v>0.223</v>
      </c>
      <c r="G108" t="n">
        <v>5.81</v>
      </c>
      <c r="H108" t="n">
        <v>1</v>
      </c>
      <c r="I108" t="n">
        <v>5</v>
      </c>
      <c r="J108" t="n">
        <v>-1</v>
      </c>
      <c r="K108" t="n">
        <v>-1</v>
      </c>
      <c r="L108">
        <f>HYPERLINK("https://www.defined.fi/sol/KMNo3nJsBXfcpJTVhZcXLW7RmTwTt4GVFE7suUBo9sS?maker=JD38n7ynKYcgPpF7k1BhXEeREu1KqptU93fVGy3S624k","https://www.defined.fi/sol/KMNo3nJsBXfcpJTVhZcXLW7RmTwTt4GVFE7suUBo9sS?maker=JD38n7ynKYcgPpF7k1BhXEeREu1KqptU93fVGy3S624k")</f>
        <v/>
      </c>
      <c r="M108">
        <f>HYPERLINK("https://dexscreener.com/solana/KMNo3nJsBXfcpJTVhZcXLW7RmTwTt4GVFE7suUBo9sS?maker=JD38n7ynKYcgPpF7k1BhXEeREu1KqptU93fVGy3S624k","https://dexscreener.com/solana/KMNo3nJsBXfcpJTVhZcXLW7RmTwTt4GVFE7suUBo9sS?maker=JD38n7ynKYcgPpF7k1BhXEeREu1KqptU93fVGy3S624k")</f>
        <v/>
      </c>
    </row>
    <row r="109">
      <c r="A109" t="inlineStr">
        <is>
          <t>DcJLACAUR25RujgxBVhZtcWPCTjzSw6YDM8E7oipiT3k</t>
        </is>
      </c>
      <c r="B109" t="inlineStr">
        <is>
          <t>BDROP</t>
        </is>
      </c>
      <c r="C109" t="n">
        <v>0</v>
      </c>
      <c r="D109" t="n">
        <v>0</v>
      </c>
      <c r="E109" t="n">
        <v>0</v>
      </c>
      <c r="F109" t="n">
        <v>0</v>
      </c>
      <c r="G109" t="n">
        <v>8.779999999999999</v>
      </c>
      <c r="H109" t="n">
        <v>0</v>
      </c>
      <c r="I109" t="n">
        <v>12</v>
      </c>
      <c r="J109" t="n">
        <v>-1</v>
      </c>
      <c r="K109" t="n">
        <v>-1</v>
      </c>
      <c r="L109">
        <f>HYPERLINK("https://www.defined.fi/sol/DcJLACAUR25RujgxBVhZtcWPCTjzSw6YDM8E7oipiT3k?maker=JD38n7ynKYcgPpF7k1BhXEeREu1KqptU93fVGy3S624k","https://www.defined.fi/sol/DcJLACAUR25RujgxBVhZtcWPCTjzSw6YDM8E7oipiT3k?maker=JD38n7ynKYcgPpF7k1BhXEeREu1KqptU93fVGy3S624k")</f>
        <v/>
      </c>
      <c r="M109">
        <f>HYPERLINK("https://dexscreener.com/solana/DcJLACAUR25RujgxBVhZtcWPCTjzSw6YDM8E7oipiT3k?maker=JD38n7ynKYcgPpF7k1BhXEeREu1KqptU93fVGy3S624k","https://dexscreener.com/solana/DcJLACAUR25RujgxBVhZtcWPCTjzSw6YDM8E7oipiT3k?maker=JD38n7ynKYcgPpF7k1BhXEeREu1KqptU93fVGy3S624k")</f>
        <v/>
      </c>
    </row>
    <row r="110">
      <c r="A110" t="inlineStr">
        <is>
          <t>46RN3PxRWtoPhu4jeA7WxWR5MAaLh6cm3S1kYmu8pump</t>
        </is>
      </c>
      <c r="B110" t="inlineStr">
        <is>
          <t>yum</t>
        </is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0</v>
      </c>
      <c r="I110" t="n">
        <v>0</v>
      </c>
      <c r="J110" t="n">
        <v>-1</v>
      </c>
      <c r="K110" t="n">
        <v>-1</v>
      </c>
      <c r="L110">
        <f>HYPERLINK("https://www.defined.fi/sol/46RN3PxRWtoPhu4jeA7WxWR5MAaLh6cm3S1kYmu8pump?maker=JD38n7ynKYcgPpF7k1BhXEeREu1KqptU93fVGy3S624k","https://www.defined.fi/sol/46RN3PxRWtoPhu4jeA7WxWR5MAaLh6cm3S1kYmu8pump?maker=JD38n7ynKYcgPpF7k1BhXEeREu1KqptU93fVGy3S624k")</f>
        <v/>
      </c>
      <c r="M110">
        <f>HYPERLINK("https://dexscreener.com/solana/46RN3PxRWtoPhu4jeA7WxWR5MAaLh6cm3S1kYmu8pump?maker=JD38n7ynKYcgPpF7k1BhXEeREu1KqptU93fVGy3S624k","https://dexscreener.com/solana/46RN3PxRWtoPhu4jeA7WxWR5MAaLh6cm3S1kYmu8pump?maker=JD38n7ynKYcgPpF7k1BhXEeREu1KqptU93fVGy3S624k")</f>
        <v/>
      </c>
    </row>
    <row r="111">
      <c r="A111" t="inlineStr">
        <is>
          <t>7D7BRcBYepfi77vxySapmeqRNN1wsBBxnFPJGbH5pump</t>
        </is>
      </c>
      <c r="B111" t="inlineStr">
        <is>
          <t>DMAGA</t>
        </is>
      </c>
      <c r="C111" t="n">
        <v>0</v>
      </c>
      <c r="D111" t="n">
        <v>0</v>
      </c>
      <c r="E111" t="n">
        <v>0</v>
      </c>
      <c r="F111" t="n">
        <v>0</v>
      </c>
      <c r="G111" t="n">
        <v>11.55</v>
      </c>
      <c r="H111" t="n">
        <v>0</v>
      </c>
      <c r="I111" t="n">
        <v>65</v>
      </c>
      <c r="J111" t="n">
        <v>-1</v>
      </c>
      <c r="K111" t="n">
        <v>-1</v>
      </c>
      <c r="L111">
        <f>HYPERLINK("https://www.defined.fi/sol/7D7BRcBYepfi77vxySapmeqRNN1wsBBxnFPJGbH5pump?maker=JD38n7ynKYcgPpF7k1BhXEeREu1KqptU93fVGy3S624k","https://www.defined.fi/sol/7D7BRcBYepfi77vxySapmeqRNN1wsBBxnFPJGbH5pump?maker=JD38n7ynKYcgPpF7k1BhXEeREu1KqptU93fVGy3S624k")</f>
        <v/>
      </c>
      <c r="M111">
        <f>HYPERLINK("https://dexscreener.com/solana/7D7BRcBYepfi77vxySapmeqRNN1wsBBxnFPJGbH5pump?maker=JD38n7ynKYcgPpF7k1BhXEeREu1KqptU93fVGy3S624k","https://dexscreener.com/solana/7D7BRcBYepfi77vxySapmeqRNN1wsBBxnFPJGbH5pump?maker=JD38n7ynKYcgPpF7k1BhXEeREu1KqptU93fVGy3S624k")</f>
        <v/>
      </c>
    </row>
    <row r="112">
      <c r="A112" t="inlineStr">
        <is>
          <t>kiraZUmSnzgfVfhrdvNj6hxHFaPFTTUk8ioY98cbh6G</t>
        </is>
      </c>
      <c r="B112" t="inlineStr">
        <is>
          <t>KIRA</t>
        </is>
      </c>
      <c r="C112" t="n">
        <v>0</v>
      </c>
      <c r="D112" t="n">
        <v>0</v>
      </c>
      <c r="E112" t="n">
        <v>0</v>
      </c>
      <c r="F112" t="n">
        <v>0.3</v>
      </c>
      <c r="G112" t="n">
        <v>0.079</v>
      </c>
      <c r="H112" t="n">
        <v>3</v>
      </c>
      <c r="I112" t="n">
        <v>1</v>
      </c>
      <c r="J112" t="n">
        <v>-1</v>
      </c>
      <c r="K112" t="n">
        <v>-1</v>
      </c>
      <c r="L112">
        <f>HYPERLINK("https://www.defined.fi/sol/kiraZUmSnzgfVfhrdvNj6hxHFaPFTTUk8ioY98cbh6G?maker=JD38n7ynKYcgPpF7k1BhXEeREu1KqptU93fVGy3S624k","https://www.defined.fi/sol/kiraZUmSnzgfVfhrdvNj6hxHFaPFTTUk8ioY98cbh6G?maker=JD38n7ynKYcgPpF7k1BhXEeREu1KqptU93fVGy3S624k")</f>
        <v/>
      </c>
      <c r="M112">
        <f>HYPERLINK("https://dexscreener.com/solana/kiraZUmSnzgfVfhrdvNj6hxHFaPFTTUk8ioY98cbh6G?maker=JD38n7ynKYcgPpF7k1BhXEeREu1KqptU93fVGy3S624k","https://dexscreener.com/solana/kiraZUmSnzgfVfhrdvNj6hxHFaPFTTUk8ioY98cbh6G?maker=JD38n7ynKYcgPpF7k1BhXEeREu1KqptU93fVGy3S624k")</f>
        <v/>
      </c>
    </row>
    <row r="113">
      <c r="A113" t="inlineStr">
        <is>
          <t>HtCqD3o5aF1RXcyGi6AW11PoB3bZmFdA8kvVyhJrpump</t>
        </is>
      </c>
      <c r="B113" t="inlineStr">
        <is>
          <t>GMika</t>
        </is>
      </c>
      <c r="C113" t="n">
        <v>0</v>
      </c>
      <c r="D113" t="n">
        <v>0</v>
      </c>
      <c r="E113" t="n">
        <v>0</v>
      </c>
      <c r="F113" t="n">
        <v>27.42</v>
      </c>
      <c r="G113" t="n">
        <v>0</v>
      </c>
      <c r="H113" t="n">
        <v>167</v>
      </c>
      <c r="I113" t="n">
        <v>0</v>
      </c>
      <c r="J113" t="n">
        <v>-1</v>
      </c>
      <c r="K113" t="n">
        <v>-1</v>
      </c>
      <c r="L113">
        <f>HYPERLINK("https://www.defined.fi/sol/HtCqD3o5aF1RXcyGi6AW11PoB3bZmFdA8kvVyhJrpump?maker=JD38n7ynKYcgPpF7k1BhXEeREu1KqptU93fVGy3S624k","https://www.defined.fi/sol/HtCqD3o5aF1RXcyGi6AW11PoB3bZmFdA8kvVyhJrpump?maker=JD38n7ynKYcgPpF7k1BhXEeREu1KqptU93fVGy3S624k")</f>
        <v/>
      </c>
      <c r="M113">
        <f>HYPERLINK("https://dexscreener.com/solana/HtCqD3o5aF1RXcyGi6AW11PoB3bZmFdA8kvVyhJrpump?maker=JD38n7ynKYcgPpF7k1BhXEeREu1KqptU93fVGy3S624k","https://dexscreener.com/solana/HtCqD3o5aF1RXcyGi6AW11PoB3bZmFdA8kvVyhJrpump?maker=JD38n7ynKYcgPpF7k1BhXEeREu1KqptU93fVGy3S624k")</f>
        <v/>
      </c>
    </row>
    <row r="114">
      <c r="A114" t="inlineStr">
        <is>
          <t>6fkt7bidv8dwqYG1EBUzESSqknC5xfRnzymffWekTdYo</t>
        </is>
      </c>
      <c r="B114" t="inlineStr">
        <is>
          <t>NDX</t>
        </is>
      </c>
      <c r="C114" t="n">
        <v>0</v>
      </c>
      <c r="D114" t="n">
        <v>0</v>
      </c>
      <c r="E114" t="n">
        <v>0</v>
      </c>
      <c r="F114" t="n">
        <v>0</v>
      </c>
      <c r="G114" t="n">
        <v>25.08</v>
      </c>
      <c r="H114" t="n">
        <v>0</v>
      </c>
      <c r="I114" t="n">
        <v>29</v>
      </c>
      <c r="J114" t="n">
        <v>-1</v>
      </c>
      <c r="K114" t="n">
        <v>-1</v>
      </c>
      <c r="L114">
        <f>HYPERLINK("https://www.defined.fi/sol/6fkt7bidv8dwqYG1EBUzESSqknC5xfRnzymffWekTdYo?maker=JD38n7ynKYcgPpF7k1BhXEeREu1KqptU93fVGy3S624k","https://www.defined.fi/sol/6fkt7bidv8dwqYG1EBUzESSqknC5xfRnzymffWekTdYo?maker=JD38n7ynKYcgPpF7k1BhXEeREu1KqptU93fVGy3S624k")</f>
        <v/>
      </c>
      <c r="M114">
        <f>HYPERLINK("https://dexscreener.com/solana/6fkt7bidv8dwqYG1EBUzESSqknC5xfRnzymffWekTdYo?maker=JD38n7ynKYcgPpF7k1BhXEeREu1KqptU93fVGy3S624k","https://dexscreener.com/solana/6fkt7bidv8dwqYG1EBUzESSqknC5xfRnzymffWekTdYo?maker=JD38n7ynKYcgPpF7k1BhXEeREu1KqptU93fVGy3S624k")</f>
        <v/>
      </c>
    </row>
    <row r="115">
      <c r="A115" t="inlineStr">
        <is>
          <t>54FkyFRq4iea7ArZEWrKXFXWcxNEuiVEhTTP6YLLm2hU</t>
        </is>
      </c>
      <c r="B115" t="inlineStr">
        <is>
          <t>unknown_54Fk</t>
        </is>
      </c>
      <c r="C115" t="n">
        <v>0</v>
      </c>
      <c r="D115" t="n">
        <v>0</v>
      </c>
      <c r="E115" t="n">
        <v>0</v>
      </c>
      <c r="F115" t="n">
        <v>3.49</v>
      </c>
      <c r="G115" t="n">
        <v>0</v>
      </c>
      <c r="H115" t="n">
        <v>64</v>
      </c>
      <c r="I115" t="n">
        <v>0</v>
      </c>
      <c r="J115" t="n">
        <v>-1</v>
      </c>
      <c r="K115" t="n">
        <v>-1</v>
      </c>
      <c r="L115">
        <f>HYPERLINK("https://www.defined.fi/sol/54FkyFRq4iea7ArZEWrKXFXWcxNEuiVEhTTP6YLLm2hU?maker=JD38n7ynKYcgPpF7k1BhXEeREu1KqptU93fVGy3S624k","https://www.defined.fi/sol/54FkyFRq4iea7ArZEWrKXFXWcxNEuiVEhTTP6YLLm2hU?maker=JD38n7ynKYcgPpF7k1BhXEeREu1KqptU93fVGy3S624k")</f>
        <v/>
      </c>
      <c r="M115">
        <f>HYPERLINK("https://dexscreener.com/solana/54FkyFRq4iea7ArZEWrKXFXWcxNEuiVEhTTP6YLLm2hU?maker=JD38n7ynKYcgPpF7k1BhXEeREu1KqptU93fVGy3S624k","https://dexscreener.com/solana/54FkyFRq4iea7ArZEWrKXFXWcxNEuiVEhTTP6YLLm2hU?maker=JD38n7ynKYcgPpF7k1BhXEeREu1KqptU93fVGy3S624k")</f>
        <v/>
      </c>
    </row>
    <row r="116">
      <c r="A116" t="inlineStr">
        <is>
          <t>ED5nyyWEzpPPiWimP8vYm7sD7TD3LAt3Q3gRTWHzPJBY</t>
        </is>
      </c>
      <c r="B116" t="inlineStr">
        <is>
          <t>MOODENG</t>
        </is>
      </c>
      <c r="C116" t="n">
        <v>0</v>
      </c>
      <c r="D116" t="n">
        <v>-4.69</v>
      </c>
      <c r="E116" t="n">
        <v>-0.01</v>
      </c>
      <c r="F116" t="n">
        <v>52.56</v>
      </c>
      <c r="G116" t="n">
        <v>469.81</v>
      </c>
      <c r="H116" t="n">
        <v>7</v>
      </c>
      <c r="I116" t="n">
        <v>4</v>
      </c>
      <c r="J116" t="n">
        <v>-1</v>
      </c>
      <c r="K116" t="n">
        <v>-1</v>
      </c>
      <c r="L116">
        <f>HYPERLINK("https://www.defined.fi/sol/ED5nyyWEzpPPiWimP8vYm7sD7TD3LAt3Q3gRTWHzPJBY?maker=JD38n7ynKYcgPpF7k1BhXEeREu1KqptU93fVGy3S624k","https://www.defined.fi/sol/ED5nyyWEzpPPiWimP8vYm7sD7TD3LAt3Q3gRTWHzPJBY?maker=JD38n7ynKYcgPpF7k1BhXEeREu1KqptU93fVGy3S624k")</f>
        <v/>
      </c>
      <c r="M116">
        <f>HYPERLINK("https://dexscreener.com/solana/ED5nyyWEzpPPiWimP8vYm7sD7TD3LAt3Q3gRTWHzPJBY?maker=JD38n7ynKYcgPpF7k1BhXEeREu1KqptU93fVGy3S624k","https://dexscreener.com/solana/ED5nyyWEzpPPiWimP8vYm7sD7TD3LAt3Q3gRTWHzPJBY?maker=JD38n7ynKYcgPpF7k1BhXEeREu1KqptU93fVGy3S624k")</f>
        <v/>
      </c>
    </row>
    <row r="117">
      <c r="A117" t="inlineStr">
        <is>
          <t>4kHu4VktgzpZW9i8LEsHZrNLJcTV98nGhyZE5JSEpump</t>
        </is>
      </c>
      <c r="B117" t="inlineStr">
        <is>
          <t>GOVAI</t>
        </is>
      </c>
      <c r="C117" t="n">
        <v>0</v>
      </c>
      <c r="D117" t="n">
        <v>0</v>
      </c>
      <c r="E117" t="n">
        <v>0</v>
      </c>
      <c r="F117" t="n">
        <v>0.287</v>
      </c>
      <c r="G117" t="n">
        <v>0.854</v>
      </c>
      <c r="H117" t="n">
        <v>2</v>
      </c>
      <c r="I117" t="n">
        <v>26</v>
      </c>
      <c r="J117" t="n">
        <v>-1</v>
      </c>
      <c r="K117" t="n">
        <v>-1</v>
      </c>
      <c r="L117">
        <f>HYPERLINK("https://www.defined.fi/sol/4kHu4VktgzpZW9i8LEsHZrNLJcTV98nGhyZE5JSEpump?maker=JD38n7ynKYcgPpF7k1BhXEeREu1KqptU93fVGy3S624k","https://www.defined.fi/sol/4kHu4VktgzpZW9i8LEsHZrNLJcTV98nGhyZE5JSEpump?maker=JD38n7ynKYcgPpF7k1BhXEeREu1KqptU93fVGy3S624k")</f>
        <v/>
      </c>
      <c r="M117">
        <f>HYPERLINK("https://dexscreener.com/solana/4kHu4VktgzpZW9i8LEsHZrNLJcTV98nGhyZE5JSEpump?maker=JD38n7ynKYcgPpF7k1BhXEeREu1KqptU93fVGy3S624k","https://dexscreener.com/solana/4kHu4VktgzpZW9i8LEsHZrNLJcTV98nGhyZE5JSEpump?maker=JD38n7ynKYcgPpF7k1BhXEeREu1KqptU93fVGy3S624k")</f>
        <v/>
      </c>
    </row>
    <row r="118">
      <c r="A118" t="inlineStr">
        <is>
          <t>AsktR1RW2CBUur42FAzJecMmx73XuQUB7STNPiCjesKb</t>
        </is>
      </c>
      <c r="B118" t="inlineStr">
        <is>
          <t>BOYF</t>
        </is>
      </c>
      <c r="C118" t="n">
        <v>0</v>
      </c>
      <c r="D118" t="n">
        <v>0</v>
      </c>
      <c r="E118" t="n">
        <v>0</v>
      </c>
      <c r="F118" t="n">
        <v>0.539</v>
      </c>
      <c r="G118" t="n">
        <v>0</v>
      </c>
      <c r="H118" t="n">
        <v>4</v>
      </c>
      <c r="I118" t="n">
        <v>0</v>
      </c>
      <c r="J118" t="n">
        <v>-1</v>
      </c>
      <c r="K118" t="n">
        <v>-1</v>
      </c>
      <c r="L118">
        <f>HYPERLINK("https://www.defined.fi/sol/AsktR1RW2CBUur42FAzJecMmx73XuQUB7STNPiCjesKb?maker=JD38n7ynKYcgPpF7k1BhXEeREu1KqptU93fVGy3S624k","https://www.defined.fi/sol/AsktR1RW2CBUur42FAzJecMmx73XuQUB7STNPiCjesKb?maker=JD38n7ynKYcgPpF7k1BhXEeREu1KqptU93fVGy3S624k")</f>
        <v/>
      </c>
      <c r="M118">
        <f>HYPERLINK("https://dexscreener.com/solana/AsktR1RW2CBUur42FAzJecMmx73XuQUB7STNPiCjesKb?maker=JD38n7ynKYcgPpF7k1BhXEeREu1KqptU93fVGy3S624k","https://dexscreener.com/solana/AsktR1RW2CBUur42FAzJecMmx73XuQUB7STNPiCjesKb?maker=JD38n7ynKYcgPpF7k1BhXEeREu1KqptU93fVGy3S624k")</f>
        <v/>
      </c>
    </row>
    <row r="119">
      <c r="A119" t="inlineStr">
        <is>
          <t>9a21gb7fWGm9dD2UFdZAzgFn5K1NwfmYkjyLbpAcKgnM</t>
        </is>
      </c>
      <c r="B119" t="inlineStr">
        <is>
          <t>VEX</t>
        </is>
      </c>
      <c r="C119" t="n">
        <v>0</v>
      </c>
      <c r="D119" t="n">
        <v>0</v>
      </c>
      <c r="E119" t="n">
        <v>0</v>
      </c>
      <c r="F119" t="n">
        <v>0</v>
      </c>
      <c r="G119" t="n">
        <v>0.044</v>
      </c>
      <c r="H119" t="n">
        <v>0</v>
      </c>
      <c r="I119" t="n">
        <v>1</v>
      </c>
      <c r="J119" t="n">
        <v>-1</v>
      </c>
      <c r="K119" t="n">
        <v>-1</v>
      </c>
      <c r="L119">
        <f>HYPERLINK("https://www.defined.fi/sol/9a21gb7fWGm9dD2UFdZAzgFn5K1NwfmYkjyLbpAcKgnM?maker=JD38n7ynKYcgPpF7k1BhXEeREu1KqptU93fVGy3S624k","https://www.defined.fi/sol/9a21gb7fWGm9dD2UFdZAzgFn5K1NwfmYkjyLbpAcKgnM?maker=JD38n7ynKYcgPpF7k1BhXEeREu1KqptU93fVGy3S624k")</f>
        <v/>
      </c>
      <c r="M119">
        <f>HYPERLINK("https://dexscreener.com/solana/9a21gb7fWGm9dD2UFdZAzgFn5K1NwfmYkjyLbpAcKgnM?maker=JD38n7ynKYcgPpF7k1BhXEeREu1KqptU93fVGy3S624k","https://dexscreener.com/solana/9a21gb7fWGm9dD2UFdZAzgFn5K1NwfmYkjyLbpAcKgnM?maker=JD38n7ynKYcgPpF7k1BhXEeREu1KqptU93fVGy3S624k")</f>
        <v/>
      </c>
    </row>
    <row r="120">
      <c r="A120" t="inlineStr">
        <is>
          <t>SHDWyBxihqiCj6YekG2GUr7wqKLeLAMK1gHZck9pL6y</t>
        </is>
      </c>
      <c r="B120" t="inlineStr">
        <is>
          <t>SHDW</t>
        </is>
      </c>
      <c r="C120" t="n">
        <v>0</v>
      </c>
      <c r="D120" t="n">
        <v>0</v>
      </c>
      <c r="E120" t="n">
        <v>0</v>
      </c>
      <c r="F120" t="n">
        <v>0.84</v>
      </c>
      <c r="G120" t="n">
        <v>0.536</v>
      </c>
      <c r="H120" t="n">
        <v>1</v>
      </c>
      <c r="I120" t="n">
        <v>4</v>
      </c>
      <c r="J120" t="n">
        <v>-1</v>
      </c>
      <c r="K120" t="n">
        <v>-1</v>
      </c>
      <c r="L120">
        <f>HYPERLINK("https://www.defined.fi/sol/SHDWyBxihqiCj6YekG2GUr7wqKLeLAMK1gHZck9pL6y?maker=JD38n7ynKYcgPpF7k1BhXEeREu1KqptU93fVGy3S624k","https://www.defined.fi/sol/SHDWyBxihqiCj6YekG2GUr7wqKLeLAMK1gHZck9pL6y?maker=JD38n7ynKYcgPpF7k1BhXEeREu1KqptU93fVGy3S624k")</f>
        <v/>
      </c>
      <c r="M120">
        <f>HYPERLINK("https://dexscreener.com/solana/SHDWyBxihqiCj6YekG2GUr7wqKLeLAMK1gHZck9pL6y?maker=JD38n7ynKYcgPpF7k1BhXEeREu1KqptU93fVGy3S624k","https://dexscreener.com/solana/SHDWyBxihqiCj6YekG2GUr7wqKLeLAMK1gHZck9pL6y?maker=JD38n7ynKYcgPpF7k1BhXEeREu1KqptU93fVGy3S624k")</f>
        <v/>
      </c>
    </row>
    <row r="121">
      <c r="A121" t="inlineStr">
        <is>
          <t>5MAYDfq5yxtudAhtfyuMBuHZjgAbaS9tbEyEQYAhDS5y</t>
        </is>
      </c>
      <c r="B121" t="inlineStr">
        <is>
          <t>ACS</t>
        </is>
      </c>
      <c r="C121" t="n">
        <v>0</v>
      </c>
      <c r="D121" t="n">
        <v>0</v>
      </c>
      <c r="E121" t="n">
        <v>0</v>
      </c>
      <c r="F121" t="n">
        <v>0</v>
      </c>
      <c r="G121" t="n">
        <v>1.03</v>
      </c>
      <c r="H121" t="n">
        <v>0</v>
      </c>
      <c r="I121" t="n">
        <v>22</v>
      </c>
      <c r="J121" t="n">
        <v>-1</v>
      </c>
      <c r="K121" t="n">
        <v>-1</v>
      </c>
      <c r="L121">
        <f>HYPERLINK("https://www.defined.fi/sol/5MAYDfq5yxtudAhtfyuMBuHZjgAbaS9tbEyEQYAhDS5y?maker=JD38n7ynKYcgPpF7k1BhXEeREu1KqptU93fVGy3S624k","https://www.defined.fi/sol/5MAYDfq5yxtudAhtfyuMBuHZjgAbaS9tbEyEQYAhDS5y?maker=JD38n7ynKYcgPpF7k1BhXEeREu1KqptU93fVGy3S624k")</f>
        <v/>
      </c>
      <c r="M121">
        <f>HYPERLINK("https://dexscreener.com/solana/5MAYDfq5yxtudAhtfyuMBuHZjgAbaS9tbEyEQYAhDS5y?maker=JD38n7ynKYcgPpF7k1BhXEeREu1KqptU93fVGy3S624k","https://dexscreener.com/solana/5MAYDfq5yxtudAhtfyuMBuHZjgAbaS9tbEyEQYAhDS5y?maker=JD38n7ynKYcgPpF7k1BhXEeREu1KqptU93fVGy3S624k")</f>
        <v/>
      </c>
    </row>
    <row r="122">
      <c r="A122" t="inlineStr">
        <is>
          <t>GJAFwWjJ3vnTsrQVabjBVK2TYB1YtRCQXRDfDgUnpump</t>
        </is>
      </c>
      <c r="B122" t="inlineStr">
        <is>
          <t>ACT</t>
        </is>
      </c>
      <c r="C122" t="n">
        <v>0</v>
      </c>
      <c r="D122" t="n">
        <v>0.569</v>
      </c>
      <c r="E122" t="n">
        <v>0.03</v>
      </c>
      <c r="F122" t="n">
        <v>11.64</v>
      </c>
      <c r="G122" t="n">
        <v>36.73</v>
      </c>
      <c r="H122" t="n">
        <v>20</v>
      </c>
      <c r="I122" t="n">
        <v>32</v>
      </c>
      <c r="J122" t="n">
        <v>-1</v>
      </c>
      <c r="K122" t="n">
        <v>-1</v>
      </c>
      <c r="L122">
        <f>HYPERLINK("https://www.defined.fi/sol/GJAFwWjJ3vnTsrQVabjBVK2TYB1YtRCQXRDfDgUnpump?maker=JD38n7ynKYcgPpF7k1BhXEeREu1KqptU93fVGy3S624k","https://www.defined.fi/sol/GJAFwWjJ3vnTsrQVabjBVK2TYB1YtRCQXRDfDgUnpump?maker=JD38n7ynKYcgPpF7k1BhXEeREu1KqptU93fVGy3S624k")</f>
        <v/>
      </c>
      <c r="M122">
        <f>HYPERLINK("https://dexscreener.com/solana/GJAFwWjJ3vnTsrQVabjBVK2TYB1YtRCQXRDfDgUnpump?maker=JD38n7ynKYcgPpF7k1BhXEeREu1KqptU93fVGy3S624k","https://dexscreener.com/solana/GJAFwWjJ3vnTsrQVabjBVK2TYB1YtRCQXRDfDgUnpump?maker=JD38n7ynKYcgPpF7k1BhXEeREu1KqptU93fVGy3S624k")</f>
        <v/>
      </c>
    </row>
    <row r="123">
      <c r="A123" t="inlineStr">
        <is>
          <t>69SEPKGCzFzJLoSawb3xPfcqnZdiVm21Xu28AWZB5pzk</t>
        </is>
      </c>
      <c r="B123" t="inlineStr">
        <is>
          <t>JIZZLORD</t>
        </is>
      </c>
      <c r="C123" t="n">
        <v>0</v>
      </c>
      <c r="D123" t="n">
        <v>0</v>
      </c>
      <c r="E123" t="n">
        <v>0</v>
      </c>
      <c r="F123" t="n">
        <v>0</v>
      </c>
      <c r="G123" t="n">
        <v>1.26</v>
      </c>
      <c r="H123" t="n">
        <v>0</v>
      </c>
      <c r="I123" t="n">
        <v>3</v>
      </c>
      <c r="J123" t="n">
        <v>-1</v>
      </c>
      <c r="K123" t="n">
        <v>-1</v>
      </c>
      <c r="L123">
        <f>HYPERLINK("https://www.defined.fi/sol/69SEPKGCzFzJLoSawb3xPfcqnZdiVm21Xu28AWZB5pzk?maker=JD38n7ynKYcgPpF7k1BhXEeREu1KqptU93fVGy3S624k","https://www.defined.fi/sol/69SEPKGCzFzJLoSawb3xPfcqnZdiVm21Xu28AWZB5pzk?maker=JD38n7ynKYcgPpF7k1BhXEeREu1KqptU93fVGy3S624k")</f>
        <v/>
      </c>
      <c r="M123">
        <f>HYPERLINK("https://dexscreener.com/solana/69SEPKGCzFzJLoSawb3xPfcqnZdiVm21Xu28AWZB5pzk?maker=JD38n7ynKYcgPpF7k1BhXEeREu1KqptU93fVGy3S624k","https://dexscreener.com/solana/69SEPKGCzFzJLoSawb3xPfcqnZdiVm21Xu28AWZB5pzk?maker=JD38n7ynKYcgPpF7k1BhXEeREu1KqptU93fVGy3S624k")</f>
        <v/>
      </c>
    </row>
    <row r="124">
      <c r="A124" t="inlineStr">
        <is>
          <t>2oGLxYuNBJRcepT1mEV6KnETaLD7Bf6qq3CM6skasBfe</t>
        </is>
      </c>
      <c r="B124" t="inlineStr">
        <is>
          <t>PUPS</t>
        </is>
      </c>
      <c r="C124" t="n">
        <v>0</v>
      </c>
      <c r="D124" t="n">
        <v>0</v>
      </c>
      <c r="E124" t="n">
        <v>-1</v>
      </c>
      <c r="F124" t="n">
        <v>0.539</v>
      </c>
      <c r="G124" t="n">
        <v>49.52</v>
      </c>
      <c r="H124" t="n">
        <v>6</v>
      </c>
      <c r="I124" t="n">
        <v>9</v>
      </c>
      <c r="J124" t="n">
        <v>-1</v>
      </c>
      <c r="K124" t="n">
        <v>-1</v>
      </c>
      <c r="L124">
        <f>HYPERLINK("https://www.defined.fi/sol/2oGLxYuNBJRcepT1mEV6KnETaLD7Bf6qq3CM6skasBfe?maker=JD38n7ynKYcgPpF7k1BhXEeREu1KqptU93fVGy3S624k","https://www.defined.fi/sol/2oGLxYuNBJRcepT1mEV6KnETaLD7Bf6qq3CM6skasBfe?maker=JD38n7ynKYcgPpF7k1BhXEeREu1KqptU93fVGy3S624k")</f>
        <v/>
      </c>
      <c r="M124">
        <f>HYPERLINK("https://dexscreener.com/solana/2oGLxYuNBJRcepT1mEV6KnETaLD7Bf6qq3CM6skasBfe?maker=JD38n7ynKYcgPpF7k1BhXEeREu1KqptU93fVGy3S624k","https://dexscreener.com/solana/2oGLxYuNBJRcepT1mEV6KnETaLD7Bf6qq3CM6skasBfe?maker=JD38n7ynKYcgPpF7k1BhXEeREu1KqptU93fVGy3S624k")</f>
        <v/>
      </c>
    </row>
    <row r="125">
      <c r="A125" t="inlineStr">
        <is>
          <t>EKpQGSJtjMFqKZ9KQanSqYXRcF8fBopzLHYxdM65zcjm</t>
        </is>
      </c>
      <c r="B125" t="inlineStr">
        <is>
          <t>$WIF</t>
        </is>
      </c>
      <c r="C125" t="n">
        <v>0</v>
      </c>
      <c r="D125" t="n">
        <v>0.045</v>
      </c>
      <c r="E125" t="n">
        <v>0</v>
      </c>
      <c r="F125" t="n">
        <v>58.65</v>
      </c>
      <c r="G125" t="n">
        <v>256.07</v>
      </c>
      <c r="H125" t="n">
        <v>33</v>
      </c>
      <c r="I125" t="n">
        <v>40</v>
      </c>
      <c r="J125" t="n">
        <v>-1</v>
      </c>
      <c r="K125" t="n">
        <v>-1</v>
      </c>
      <c r="L125">
        <f>HYPERLINK("https://www.defined.fi/sol/EKpQGSJtjMFqKZ9KQanSqYXRcF8fBopzLHYxdM65zcjm?maker=JD38n7ynKYcgPpF7k1BhXEeREu1KqptU93fVGy3S624k","https://www.defined.fi/sol/EKpQGSJtjMFqKZ9KQanSqYXRcF8fBopzLHYxdM65zcjm?maker=JD38n7ynKYcgPpF7k1BhXEeREu1KqptU93fVGy3S624k")</f>
        <v/>
      </c>
      <c r="M125">
        <f>HYPERLINK("https://dexscreener.com/solana/EKpQGSJtjMFqKZ9KQanSqYXRcF8fBopzLHYxdM65zcjm?maker=JD38n7ynKYcgPpF7k1BhXEeREu1KqptU93fVGy3S624k","https://dexscreener.com/solana/EKpQGSJtjMFqKZ9KQanSqYXRcF8fBopzLHYxdM65zcjm?maker=JD38n7ynKYcgPpF7k1BhXEeREu1KqptU93fVGy3S624k")</f>
        <v/>
      </c>
    </row>
    <row r="126">
      <c r="A126" t="inlineStr">
        <is>
          <t>GLW2LG9uZnYPPFWnXUQH4pQvkZssKWqefpEjq2aDpump</t>
        </is>
      </c>
      <c r="B126" t="inlineStr">
        <is>
          <t>unknown_GLW2</t>
        </is>
      </c>
      <c r="C126" t="n">
        <v>0</v>
      </c>
      <c r="D126" t="n">
        <v>0</v>
      </c>
      <c r="E126" t="n">
        <v>0</v>
      </c>
      <c r="F126" t="n">
        <v>0</v>
      </c>
      <c r="G126" t="n">
        <v>0.497</v>
      </c>
      <c r="H126" t="n">
        <v>0</v>
      </c>
      <c r="I126" t="n">
        <v>15</v>
      </c>
      <c r="J126" t="n">
        <v>-1</v>
      </c>
      <c r="K126" t="n">
        <v>-1</v>
      </c>
      <c r="L126">
        <f>HYPERLINK("https://www.defined.fi/sol/GLW2LG9uZnYPPFWnXUQH4pQvkZssKWqefpEjq2aDpump?maker=JD38n7ynKYcgPpF7k1BhXEeREu1KqptU93fVGy3S624k","https://www.defined.fi/sol/GLW2LG9uZnYPPFWnXUQH4pQvkZssKWqefpEjq2aDpump?maker=JD38n7ynKYcgPpF7k1BhXEeREu1KqptU93fVGy3S624k")</f>
        <v/>
      </c>
      <c r="M126">
        <f>HYPERLINK("https://dexscreener.com/solana/GLW2LG9uZnYPPFWnXUQH4pQvkZssKWqefpEjq2aDpump?maker=JD38n7ynKYcgPpF7k1BhXEeREu1KqptU93fVGy3S624k","https://dexscreener.com/solana/GLW2LG9uZnYPPFWnXUQH4pQvkZssKWqefpEjq2aDpump?maker=JD38n7ynKYcgPpF7k1BhXEeREu1KqptU93fVGy3S624k")</f>
        <v/>
      </c>
    </row>
    <row r="127">
      <c r="A127" t="inlineStr">
        <is>
          <t>3eMtc3qcr7BEjyzdvY5sGNaibXKanZpm24EowXcex1yp</t>
        </is>
      </c>
      <c r="B127" t="inlineStr">
        <is>
          <t>PEEPEE</t>
        </is>
      </c>
      <c r="C127" t="n">
        <v>0</v>
      </c>
      <c r="D127" t="n">
        <v>0</v>
      </c>
      <c r="E127" t="n">
        <v>0</v>
      </c>
      <c r="F127" t="n">
        <v>0</v>
      </c>
      <c r="G127" t="n">
        <v>6.61</v>
      </c>
      <c r="H127" t="n">
        <v>0</v>
      </c>
      <c r="I127" t="n">
        <v>28</v>
      </c>
      <c r="J127" t="n">
        <v>-1</v>
      </c>
      <c r="K127" t="n">
        <v>-1</v>
      </c>
      <c r="L127">
        <f>HYPERLINK("https://www.defined.fi/sol/3eMtc3qcr7BEjyzdvY5sGNaibXKanZpm24EowXcex1yp?maker=JD38n7ynKYcgPpF7k1BhXEeREu1KqptU93fVGy3S624k","https://www.defined.fi/sol/3eMtc3qcr7BEjyzdvY5sGNaibXKanZpm24EowXcex1yp?maker=JD38n7ynKYcgPpF7k1BhXEeREu1KqptU93fVGy3S624k")</f>
        <v/>
      </c>
      <c r="M127">
        <f>HYPERLINK("https://dexscreener.com/solana/3eMtc3qcr7BEjyzdvY5sGNaibXKanZpm24EowXcex1yp?maker=JD38n7ynKYcgPpF7k1BhXEeREu1KqptU93fVGy3S624k","https://dexscreener.com/solana/3eMtc3qcr7BEjyzdvY5sGNaibXKanZpm24EowXcex1yp?maker=JD38n7ynKYcgPpF7k1BhXEeREu1KqptU93fVGy3S624k")</f>
        <v/>
      </c>
    </row>
    <row r="128">
      <c r="A128" t="inlineStr">
        <is>
          <t>JUPyiwrYJFskUPiHa7hkeR8VUtAeFoSYbKedZNsDvCN</t>
        </is>
      </c>
      <c r="B128" t="inlineStr">
        <is>
          <t>JUP</t>
        </is>
      </c>
      <c r="C128" t="n">
        <v>0</v>
      </c>
      <c r="D128" t="n">
        <v>-0.004</v>
      </c>
      <c r="E128" t="n">
        <v>-0</v>
      </c>
      <c r="F128" t="n">
        <v>3.29</v>
      </c>
      <c r="G128" t="n">
        <v>25.32</v>
      </c>
      <c r="H128" t="n">
        <v>20</v>
      </c>
      <c r="I128" t="n">
        <v>20</v>
      </c>
      <c r="J128" t="n">
        <v>-1</v>
      </c>
      <c r="K128" t="n">
        <v>-1</v>
      </c>
      <c r="L128">
        <f>HYPERLINK("https://www.defined.fi/sol/JUPyiwrYJFskUPiHa7hkeR8VUtAeFoSYbKedZNsDvCN?maker=JD38n7ynKYcgPpF7k1BhXEeREu1KqptU93fVGy3S624k","https://www.defined.fi/sol/JUPyiwrYJFskUPiHa7hkeR8VUtAeFoSYbKedZNsDvCN?maker=JD38n7ynKYcgPpF7k1BhXEeREu1KqptU93fVGy3S624k")</f>
        <v/>
      </c>
      <c r="M128">
        <f>HYPERLINK("https://dexscreener.com/solana/JUPyiwrYJFskUPiHa7hkeR8VUtAeFoSYbKedZNsDvCN?maker=JD38n7ynKYcgPpF7k1BhXEeREu1KqptU93fVGy3S624k","https://dexscreener.com/solana/JUPyiwrYJFskUPiHa7hkeR8VUtAeFoSYbKedZNsDvCN?maker=JD38n7ynKYcgPpF7k1BhXEeREu1KqptU93fVGy3S624k")</f>
        <v/>
      </c>
    </row>
    <row r="129">
      <c r="A129" t="inlineStr">
        <is>
          <t>JD3S1oqnjG5trRTZXpLmKnS7LsKsppyFa51rPBBMWogv</t>
        </is>
      </c>
      <c r="B129" t="inlineStr">
        <is>
          <t>capri</t>
        </is>
      </c>
      <c r="C129" t="n">
        <v>0</v>
      </c>
      <c r="D129" t="n">
        <v>0</v>
      </c>
      <c r="E129" t="n">
        <v>0</v>
      </c>
      <c r="F129" t="n">
        <v>0</v>
      </c>
      <c r="G129" t="n">
        <v>1.52</v>
      </c>
      <c r="H129" t="n">
        <v>0</v>
      </c>
      <c r="I129" t="n">
        <v>16</v>
      </c>
      <c r="J129" t="n">
        <v>-1</v>
      </c>
      <c r="K129" t="n">
        <v>-1</v>
      </c>
      <c r="L129">
        <f>HYPERLINK("https://www.defined.fi/sol/JD3S1oqnjG5trRTZXpLmKnS7LsKsppyFa51rPBBMWogv?maker=JD38n7ynKYcgPpF7k1BhXEeREu1KqptU93fVGy3S624k","https://www.defined.fi/sol/JD3S1oqnjG5trRTZXpLmKnS7LsKsppyFa51rPBBMWogv?maker=JD38n7ynKYcgPpF7k1BhXEeREu1KqptU93fVGy3S624k")</f>
        <v/>
      </c>
      <c r="M129">
        <f>HYPERLINK("https://dexscreener.com/solana/JD3S1oqnjG5trRTZXpLmKnS7LsKsppyFa51rPBBMWogv?maker=JD38n7ynKYcgPpF7k1BhXEeREu1KqptU93fVGy3S624k","https://dexscreener.com/solana/JD3S1oqnjG5trRTZXpLmKnS7LsKsppyFa51rPBBMWogv?maker=JD38n7ynKYcgPpF7k1BhXEeREu1KqptU93fVGy3S624k")</f>
        <v/>
      </c>
    </row>
    <row r="130">
      <c r="A130" t="inlineStr">
        <is>
          <t>BsTRFEVZhXbBuy5fhxbttuim8iwzXqMdRCfFftDAkkeu</t>
        </is>
      </c>
      <c r="B130" t="inlineStr">
        <is>
          <t>mao</t>
        </is>
      </c>
      <c r="C130" t="n">
        <v>0</v>
      </c>
      <c r="D130" t="n">
        <v>0</v>
      </c>
      <c r="E130" t="n">
        <v>0</v>
      </c>
      <c r="F130" t="n">
        <v>0</v>
      </c>
      <c r="G130" t="n">
        <v>0.518</v>
      </c>
      <c r="H130" t="n">
        <v>0</v>
      </c>
      <c r="I130" t="n">
        <v>16</v>
      </c>
      <c r="J130" t="n">
        <v>-1</v>
      </c>
      <c r="K130" t="n">
        <v>-1</v>
      </c>
      <c r="L130">
        <f>HYPERLINK("https://www.defined.fi/sol/BsTRFEVZhXbBuy5fhxbttuim8iwzXqMdRCfFftDAkkeu?maker=JD38n7ynKYcgPpF7k1BhXEeREu1KqptU93fVGy3S624k","https://www.defined.fi/sol/BsTRFEVZhXbBuy5fhxbttuim8iwzXqMdRCfFftDAkkeu?maker=JD38n7ynKYcgPpF7k1BhXEeREu1KqptU93fVGy3S624k")</f>
        <v/>
      </c>
      <c r="M130">
        <f>HYPERLINK("https://dexscreener.com/solana/BsTRFEVZhXbBuy5fhxbttuim8iwzXqMdRCfFftDAkkeu?maker=JD38n7ynKYcgPpF7k1BhXEeREu1KqptU93fVGy3S624k","https://dexscreener.com/solana/BsTRFEVZhXbBuy5fhxbttuim8iwzXqMdRCfFftDAkkeu?maker=JD38n7ynKYcgPpF7k1BhXEeREu1KqptU93fVGy3S624k")</f>
        <v/>
      </c>
    </row>
    <row r="131">
      <c r="A131" t="inlineStr">
        <is>
          <t>DBRiDgJAMsM95moTzJs7M9LnkGErpbv9v6CUR1DXnUu5</t>
        </is>
      </c>
      <c r="B131" t="inlineStr">
        <is>
          <t>DBR</t>
        </is>
      </c>
      <c r="C131" t="n">
        <v>0</v>
      </c>
      <c r="D131" t="n">
        <v>0</v>
      </c>
      <c r="E131" t="n">
        <v>-1</v>
      </c>
      <c r="F131" t="n">
        <v>0.067</v>
      </c>
      <c r="G131" t="n">
        <v>2.38</v>
      </c>
      <c r="H131" t="n">
        <v>2</v>
      </c>
      <c r="I131" t="n">
        <v>5</v>
      </c>
      <c r="J131" t="n">
        <v>-1</v>
      </c>
      <c r="K131" t="n">
        <v>-1</v>
      </c>
      <c r="L131">
        <f>HYPERLINK("https://www.defined.fi/sol/DBRiDgJAMsM95moTzJs7M9LnkGErpbv9v6CUR1DXnUu5?maker=JD38n7ynKYcgPpF7k1BhXEeREu1KqptU93fVGy3S624k","https://www.defined.fi/sol/DBRiDgJAMsM95moTzJs7M9LnkGErpbv9v6CUR1DXnUu5?maker=JD38n7ynKYcgPpF7k1BhXEeREu1KqptU93fVGy3S624k")</f>
        <v/>
      </c>
      <c r="M131">
        <f>HYPERLINK("https://dexscreener.com/solana/DBRiDgJAMsM95moTzJs7M9LnkGErpbv9v6CUR1DXnUu5?maker=JD38n7ynKYcgPpF7k1BhXEeREu1KqptU93fVGy3S624k","https://dexscreener.com/solana/DBRiDgJAMsM95moTzJs7M9LnkGErpbv9v6CUR1DXnUu5?maker=JD38n7ynKYcgPpF7k1BhXEeREu1KqptU93fVGy3S624k")</f>
        <v/>
      </c>
    </row>
    <row r="132">
      <c r="A132" t="inlineStr">
        <is>
          <t>DLScRnWofxiYGqnvZWGy9Gt98MPqKdznaK4TRukxpump</t>
        </is>
      </c>
      <c r="B132" t="inlineStr">
        <is>
          <t>unknown_DLSc</t>
        </is>
      </c>
      <c r="C132" t="n">
        <v>0</v>
      </c>
      <c r="D132" t="n">
        <v>0</v>
      </c>
      <c r="E132" t="n">
        <v>0</v>
      </c>
      <c r="F132" t="n">
        <v>0</v>
      </c>
      <c r="G132" t="n">
        <v>1.13</v>
      </c>
      <c r="H132" t="n">
        <v>0</v>
      </c>
      <c r="I132" t="n">
        <v>4</v>
      </c>
      <c r="J132" t="n">
        <v>-1</v>
      </c>
      <c r="K132" t="n">
        <v>-1</v>
      </c>
      <c r="L132">
        <f>HYPERLINK("https://www.defined.fi/sol/DLScRnWofxiYGqnvZWGy9Gt98MPqKdznaK4TRukxpump?maker=JD38n7ynKYcgPpF7k1BhXEeREu1KqptU93fVGy3S624k","https://www.defined.fi/sol/DLScRnWofxiYGqnvZWGy9Gt98MPqKdznaK4TRukxpump?maker=JD38n7ynKYcgPpF7k1BhXEeREu1KqptU93fVGy3S624k")</f>
        <v/>
      </c>
      <c r="M132">
        <f>HYPERLINK("https://dexscreener.com/solana/DLScRnWofxiYGqnvZWGy9Gt98MPqKdznaK4TRukxpump?maker=JD38n7ynKYcgPpF7k1BhXEeREu1KqptU93fVGy3S624k","https://dexscreener.com/solana/DLScRnWofxiYGqnvZWGy9Gt98MPqKdznaK4TRukxpump?maker=JD38n7ynKYcgPpF7k1BhXEeREu1KqptU93fVGy3S624k")</f>
        <v/>
      </c>
    </row>
    <row r="133">
      <c r="A133" t="inlineStr">
        <is>
          <t>CAPxJHCrDLgPU8SN9CL9nPvFDjLJRVAshY9K7Lt78xKh</t>
        </is>
      </c>
      <c r="B133" t="inlineStr">
        <is>
          <t>CAP</t>
        </is>
      </c>
      <c r="C133" t="n">
        <v>0</v>
      </c>
      <c r="D133" t="n">
        <v>-0.002</v>
      </c>
      <c r="E133" t="n">
        <v>-0</v>
      </c>
      <c r="F133" t="n">
        <v>1.76</v>
      </c>
      <c r="G133" t="n">
        <v>0.906</v>
      </c>
      <c r="H133" t="n">
        <v>18</v>
      </c>
      <c r="I133" t="n">
        <v>5</v>
      </c>
      <c r="J133" t="n">
        <v>-1</v>
      </c>
      <c r="K133" t="n">
        <v>-1</v>
      </c>
      <c r="L133">
        <f>HYPERLINK("https://www.defined.fi/sol/CAPxJHCrDLgPU8SN9CL9nPvFDjLJRVAshY9K7Lt78xKh?maker=JD38n7ynKYcgPpF7k1BhXEeREu1KqptU93fVGy3S624k","https://www.defined.fi/sol/CAPxJHCrDLgPU8SN9CL9nPvFDjLJRVAshY9K7Lt78xKh?maker=JD38n7ynKYcgPpF7k1BhXEeREu1KqptU93fVGy3S624k")</f>
        <v/>
      </c>
      <c r="M133">
        <f>HYPERLINK("https://dexscreener.com/solana/CAPxJHCrDLgPU8SN9CL9nPvFDjLJRVAshY9K7Lt78xKh?maker=JD38n7ynKYcgPpF7k1BhXEeREu1KqptU93fVGy3S624k","https://dexscreener.com/solana/CAPxJHCrDLgPU8SN9CL9nPvFDjLJRVAshY9K7Lt78xKh?maker=JD38n7ynKYcgPpF7k1BhXEeREu1KqptU93fVGy3S624k")</f>
        <v/>
      </c>
    </row>
    <row r="134">
      <c r="A134" t="inlineStr">
        <is>
          <t>H84qihes12nVQarr8rzmw87hDXUbHtFKRm5joBcbpump</t>
        </is>
      </c>
      <c r="B134" t="inlineStr">
        <is>
          <t>Maxwell</t>
        </is>
      </c>
      <c r="C134" t="n">
        <v>0</v>
      </c>
      <c r="D134" t="n">
        <v>0</v>
      </c>
      <c r="E134" t="n">
        <v>0</v>
      </c>
      <c r="F134" t="n">
        <v>0</v>
      </c>
      <c r="G134" t="n">
        <v>13.93</v>
      </c>
      <c r="H134" t="n">
        <v>0</v>
      </c>
      <c r="I134" t="n">
        <v>12</v>
      </c>
      <c r="J134" t="n">
        <v>-1</v>
      </c>
      <c r="K134" t="n">
        <v>-1</v>
      </c>
      <c r="L134">
        <f>HYPERLINK("https://www.defined.fi/sol/H84qihes12nVQarr8rzmw87hDXUbHtFKRm5joBcbpump?maker=JD38n7ynKYcgPpF7k1BhXEeREu1KqptU93fVGy3S624k","https://www.defined.fi/sol/H84qihes12nVQarr8rzmw87hDXUbHtFKRm5joBcbpump?maker=JD38n7ynKYcgPpF7k1BhXEeREu1KqptU93fVGy3S624k")</f>
        <v/>
      </c>
      <c r="M134">
        <f>HYPERLINK("https://dexscreener.com/solana/H84qihes12nVQarr8rzmw87hDXUbHtFKRm5joBcbpump?maker=JD38n7ynKYcgPpF7k1BhXEeREu1KqptU93fVGy3S624k","https://dexscreener.com/solana/H84qihes12nVQarr8rzmw87hDXUbHtFKRm5joBcbpump?maker=JD38n7ynKYcgPpF7k1BhXEeREu1KqptU93fVGy3S624k")</f>
        <v/>
      </c>
    </row>
    <row r="135">
      <c r="A135" t="inlineStr">
        <is>
          <t>DXCoKQ7iLpux398fNHewQn6djfGobzFuPiR5o8hrVHAb</t>
        </is>
      </c>
      <c r="B135" t="inlineStr">
        <is>
          <t>FATALITY</t>
        </is>
      </c>
      <c r="C135" t="n">
        <v>0</v>
      </c>
      <c r="D135" t="n">
        <v>0</v>
      </c>
      <c r="E135" t="n">
        <v>0</v>
      </c>
      <c r="F135" t="n">
        <v>0</v>
      </c>
      <c r="G135" t="n">
        <v>1.45</v>
      </c>
      <c r="H135" t="n">
        <v>0</v>
      </c>
      <c r="I135" t="n">
        <v>20</v>
      </c>
      <c r="J135" t="n">
        <v>-1</v>
      </c>
      <c r="K135" t="n">
        <v>-1</v>
      </c>
      <c r="L135">
        <f>HYPERLINK("https://www.defined.fi/sol/DXCoKQ7iLpux398fNHewQn6djfGobzFuPiR5o8hrVHAb?maker=JD38n7ynKYcgPpF7k1BhXEeREu1KqptU93fVGy3S624k","https://www.defined.fi/sol/DXCoKQ7iLpux398fNHewQn6djfGobzFuPiR5o8hrVHAb?maker=JD38n7ynKYcgPpF7k1BhXEeREu1KqptU93fVGy3S624k")</f>
        <v/>
      </c>
      <c r="M135">
        <f>HYPERLINK("https://dexscreener.com/solana/DXCoKQ7iLpux398fNHewQn6djfGobzFuPiR5o8hrVHAb?maker=JD38n7ynKYcgPpF7k1BhXEeREu1KqptU93fVGy3S624k","https://dexscreener.com/solana/DXCoKQ7iLpux398fNHewQn6djfGobzFuPiR5o8hrVHAb?maker=JD38n7ynKYcgPpF7k1BhXEeREu1KqptU93fVGy3S624k")</f>
        <v/>
      </c>
    </row>
    <row r="136">
      <c r="A136" t="inlineStr">
        <is>
          <t>B5WTLaRwaUQpKk7ir1wniNB6m5o8GgMrimhKMYan2R6B</t>
        </is>
      </c>
      <c r="B136" t="inlineStr">
        <is>
          <t>Pepe</t>
        </is>
      </c>
      <c r="C136" t="n">
        <v>0</v>
      </c>
      <c r="D136" t="n">
        <v>0</v>
      </c>
      <c r="E136" t="n">
        <v>0</v>
      </c>
      <c r="F136" t="n">
        <v>0</v>
      </c>
      <c r="G136" t="n">
        <v>1.27</v>
      </c>
      <c r="H136" t="n">
        <v>0</v>
      </c>
      <c r="I136" t="n">
        <v>14</v>
      </c>
      <c r="J136" t="n">
        <v>-1</v>
      </c>
      <c r="K136" t="n">
        <v>-1</v>
      </c>
      <c r="L136">
        <f>HYPERLINK("https://www.defined.fi/sol/B5WTLaRwaUQpKk7ir1wniNB6m5o8GgMrimhKMYan2R6B?maker=JD38n7ynKYcgPpF7k1BhXEeREu1KqptU93fVGy3S624k","https://www.defined.fi/sol/B5WTLaRwaUQpKk7ir1wniNB6m5o8GgMrimhKMYan2R6B?maker=JD38n7ynKYcgPpF7k1BhXEeREu1KqptU93fVGy3S624k")</f>
        <v/>
      </c>
      <c r="M136">
        <f>HYPERLINK("https://dexscreener.com/solana/B5WTLaRwaUQpKk7ir1wniNB6m5o8GgMrimhKMYan2R6B?maker=JD38n7ynKYcgPpF7k1BhXEeREu1KqptU93fVGy3S624k","https://dexscreener.com/solana/B5WTLaRwaUQpKk7ir1wniNB6m5o8GgMrimhKMYan2R6B?maker=JD38n7ynKYcgPpF7k1BhXEeREu1KqptU93fVGy3S624k")</f>
        <v/>
      </c>
    </row>
    <row r="137">
      <c r="A137" t="inlineStr">
        <is>
          <t>28tVhteKZkzzWjrdHGXzxfm4SQkhrDrjLur9TYCDVULE</t>
        </is>
      </c>
      <c r="B137" t="inlineStr">
        <is>
          <t>BUU</t>
        </is>
      </c>
      <c r="C137" t="n">
        <v>0</v>
      </c>
      <c r="D137" t="n">
        <v>0</v>
      </c>
      <c r="E137" t="n">
        <v>0</v>
      </c>
      <c r="F137" t="n">
        <v>4.19</v>
      </c>
      <c r="G137" t="n">
        <v>0</v>
      </c>
      <c r="H137" t="n">
        <v>50</v>
      </c>
      <c r="I137" t="n">
        <v>0</v>
      </c>
      <c r="J137" t="n">
        <v>-1</v>
      </c>
      <c r="K137" t="n">
        <v>-1</v>
      </c>
      <c r="L137">
        <f>HYPERLINK("https://www.defined.fi/sol/28tVhteKZkzzWjrdHGXzxfm4SQkhrDrjLur9TYCDVULE?maker=JD38n7ynKYcgPpF7k1BhXEeREu1KqptU93fVGy3S624k","https://www.defined.fi/sol/28tVhteKZkzzWjrdHGXzxfm4SQkhrDrjLur9TYCDVULE?maker=JD38n7ynKYcgPpF7k1BhXEeREu1KqptU93fVGy3S624k")</f>
        <v/>
      </c>
      <c r="M137">
        <f>HYPERLINK("https://dexscreener.com/solana/28tVhteKZkzzWjrdHGXzxfm4SQkhrDrjLur9TYCDVULE?maker=JD38n7ynKYcgPpF7k1BhXEeREu1KqptU93fVGy3S624k","https://dexscreener.com/solana/28tVhteKZkzzWjrdHGXzxfm4SQkhrDrjLur9TYCDVULE?maker=JD38n7ynKYcgPpF7k1BhXEeREu1KqptU93fVGy3S624k")</f>
        <v/>
      </c>
    </row>
    <row r="138">
      <c r="A138" t="inlineStr">
        <is>
          <t>NFTUkR4u7wKxy9QLaX2TGvd9oZSWoMo4jqSJqdMb7Nk</t>
        </is>
      </c>
      <c r="B138" t="inlineStr">
        <is>
          <t>BLOCK</t>
        </is>
      </c>
      <c r="C138" t="n">
        <v>0</v>
      </c>
      <c r="D138" t="n">
        <v>0</v>
      </c>
      <c r="E138" t="n">
        <v>0</v>
      </c>
      <c r="F138" t="n">
        <v>0</v>
      </c>
      <c r="G138" t="n">
        <v>1.75</v>
      </c>
      <c r="H138" t="n">
        <v>0</v>
      </c>
      <c r="I138" t="n">
        <v>29</v>
      </c>
      <c r="J138" t="n">
        <v>-1</v>
      </c>
      <c r="K138" t="n">
        <v>-1</v>
      </c>
      <c r="L138">
        <f>HYPERLINK("https://www.defined.fi/sol/NFTUkR4u7wKxy9QLaX2TGvd9oZSWoMo4jqSJqdMb7Nk?maker=JD38n7ynKYcgPpF7k1BhXEeREu1KqptU93fVGy3S624k","https://www.defined.fi/sol/NFTUkR4u7wKxy9QLaX2TGvd9oZSWoMo4jqSJqdMb7Nk?maker=JD38n7ynKYcgPpF7k1BhXEeREu1KqptU93fVGy3S624k")</f>
        <v/>
      </c>
      <c r="M138">
        <f>HYPERLINK("https://dexscreener.com/solana/NFTUkR4u7wKxy9QLaX2TGvd9oZSWoMo4jqSJqdMb7Nk?maker=JD38n7ynKYcgPpF7k1BhXEeREu1KqptU93fVGy3S624k","https://dexscreener.com/solana/NFTUkR4u7wKxy9QLaX2TGvd9oZSWoMo4jqSJqdMb7Nk?maker=JD38n7ynKYcgPpF7k1BhXEeREu1KqptU93fVGy3S624k")</f>
        <v/>
      </c>
    </row>
    <row r="139">
      <c r="A139" t="inlineStr">
        <is>
          <t>4ytpZgVoNB66bFs6NRCUaAVsLdtYk2fHq4U92Jnjpump</t>
        </is>
      </c>
      <c r="B139" t="inlineStr">
        <is>
          <t>BTW</t>
        </is>
      </c>
      <c r="C139" t="n">
        <v>0</v>
      </c>
      <c r="D139" t="n">
        <v>0</v>
      </c>
      <c r="E139" t="n">
        <v>0</v>
      </c>
      <c r="F139" t="n">
        <v>0</v>
      </c>
      <c r="G139" t="n">
        <v>1.88</v>
      </c>
      <c r="H139" t="n">
        <v>0</v>
      </c>
      <c r="I139" t="n">
        <v>44</v>
      </c>
      <c r="J139" t="n">
        <v>-1</v>
      </c>
      <c r="K139" t="n">
        <v>-1</v>
      </c>
      <c r="L139">
        <f>HYPERLINK("https://www.defined.fi/sol/4ytpZgVoNB66bFs6NRCUaAVsLdtYk2fHq4U92Jnjpump?maker=JD38n7ynKYcgPpF7k1BhXEeREu1KqptU93fVGy3S624k","https://www.defined.fi/sol/4ytpZgVoNB66bFs6NRCUaAVsLdtYk2fHq4U92Jnjpump?maker=JD38n7ynKYcgPpF7k1BhXEeREu1KqptU93fVGy3S624k")</f>
        <v/>
      </c>
      <c r="M139">
        <f>HYPERLINK("https://dexscreener.com/solana/4ytpZgVoNB66bFs6NRCUaAVsLdtYk2fHq4U92Jnjpump?maker=JD38n7ynKYcgPpF7k1BhXEeREu1KqptU93fVGy3S624k","https://dexscreener.com/solana/4ytpZgVoNB66bFs6NRCUaAVsLdtYk2fHq4U92Jnjpump?maker=JD38n7ynKYcgPpF7k1BhXEeREu1KqptU93fVGy3S624k")</f>
        <v/>
      </c>
    </row>
    <row r="140">
      <c r="A140" t="inlineStr">
        <is>
          <t>49ztDWXk7qEfz8Y1t8owmhLhewiA3ptVNPpRGAjRd8Wh</t>
        </is>
      </c>
      <c r="B140" t="inlineStr">
        <is>
          <t>NYAN</t>
        </is>
      </c>
      <c r="C140" t="n">
        <v>0</v>
      </c>
      <c r="D140" t="n">
        <v>0.002</v>
      </c>
      <c r="E140" t="n">
        <v>0.02</v>
      </c>
      <c r="F140" t="n">
        <v>1.51</v>
      </c>
      <c r="G140" t="n">
        <v>7.19</v>
      </c>
      <c r="H140" t="n">
        <v>30</v>
      </c>
      <c r="I140" t="n">
        <v>21</v>
      </c>
      <c r="J140" t="n">
        <v>-1</v>
      </c>
      <c r="K140" t="n">
        <v>-1</v>
      </c>
      <c r="L140">
        <f>HYPERLINK("https://www.defined.fi/sol/49ztDWXk7qEfz8Y1t8owmhLhewiA3ptVNPpRGAjRd8Wh?maker=JD38n7ynKYcgPpF7k1BhXEeREu1KqptU93fVGy3S624k","https://www.defined.fi/sol/49ztDWXk7qEfz8Y1t8owmhLhewiA3ptVNPpRGAjRd8Wh?maker=JD38n7ynKYcgPpF7k1BhXEeREu1KqptU93fVGy3S624k")</f>
        <v/>
      </c>
      <c r="M140">
        <f>HYPERLINK("https://dexscreener.com/solana/49ztDWXk7qEfz8Y1t8owmhLhewiA3ptVNPpRGAjRd8Wh?maker=JD38n7ynKYcgPpF7k1BhXEeREu1KqptU93fVGy3S624k","https://dexscreener.com/solana/49ztDWXk7qEfz8Y1t8owmhLhewiA3ptVNPpRGAjRd8Wh?maker=JD38n7ynKYcgPpF7k1BhXEeREu1KqptU93fVGy3S624k")</f>
        <v/>
      </c>
    </row>
    <row r="141">
      <c r="A141" t="inlineStr">
        <is>
          <t>9EYScpiysGnEimnQPzazr7Jn9GVfxFYzgTEj85hV9L6U</t>
        </is>
      </c>
      <c r="B141" t="inlineStr">
        <is>
          <t>tooker</t>
        </is>
      </c>
      <c r="C141" t="n">
        <v>0</v>
      </c>
      <c r="D141" t="n">
        <v>0</v>
      </c>
      <c r="E141" t="n">
        <v>0</v>
      </c>
      <c r="F141" t="n">
        <v>0.201</v>
      </c>
      <c r="G141" t="n">
        <v>4.45</v>
      </c>
      <c r="H141" t="n">
        <v>6</v>
      </c>
      <c r="I141" t="n">
        <v>17</v>
      </c>
      <c r="J141" t="n">
        <v>-1</v>
      </c>
      <c r="K141" t="n">
        <v>-1</v>
      </c>
      <c r="L141">
        <f>HYPERLINK("https://www.defined.fi/sol/9EYScpiysGnEimnQPzazr7Jn9GVfxFYzgTEj85hV9L6U?maker=JD38n7ynKYcgPpF7k1BhXEeREu1KqptU93fVGy3S624k","https://www.defined.fi/sol/9EYScpiysGnEimnQPzazr7Jn9GVfxFYzgTEj85hV9L6U?maker=JD38n7ynKYcgPpF7k1BhXEeREu1KqptU93fVGy3S624k")</f>
        <v/>
      </c>
      <c r="M141">
        <f>HYPERLINK("https://dexscreener.com/solana/9EYScpiysGnEimnQPzazr7Jn9GVfxFYzgTEj85hV9L6U?maker=JD38n7ynKYcgPpF7k1BhXEeREu1KqptU93fVGy3S624k","https://dexscreener.com/solana/9EYScpiysGnEimnQPzazr7Jn9GVfxFYzgTEj85hV9L6U?maker=JD38n7ynKYcgPpF7k1BhXEeREu1KqptU93fVGy3S624k")</f>
        <v/>
      </c>
    </row>
    <row r="142">
      <c r="A142" t="inlineStr">
        <is>
          <t>bobaM3u8QmqZhY1HwAtnvze9DLXvkgKYk3td3t8MLva</t>
        </is>
      </c>
      <c r="B142" t="inlineStr">
        <is>
          <t>BOBAOPPA</t>
        </is>
      </c>
      <c r="C142" t="n">
        <v>0</v>
      </c>
      <c r="D142" t="n">
        <v>0</v>
      </c>
      <c r="E142" t="n">
        <v>0</v>
      </c>
      <c r="F142" t="n">
        <v>0</v>
      </c>
      <c r="G142" t="n">
        <v>1.16</v>
      </c>
      <c r="H142" t="n">
        <v>0</v>
      </c>
      <c r="I142" t="n">
        <v>16</v>
      </c>
      <c r="J142" t="n">
        <v>-1</v>
      </c>
      <c r="K142" t="n">
        <v>-1</v>
      </c>
      <c r="L142">
        <f>HYPERLINK("https://www.defined.fi/sol/bobaM3u8QmqZhY1HwAtnvze9DLXvkgKYk3td3t8MLva?maker=JD38n7ynKYcgPpF7k1BhXEeREu1KqptU93fVGy3S624k","https://www.defined.fi/sol/bobaM3u8QmqZhY1HwAtnvze9DLXvkgKYk3td3t8MLva?maker=JD38n7ynKYcgPpF7k1BhXEeREu1KqptU93fVGy3S624k")</f>
        <v/>
      </c>
      <c r="M142">
        <f>HYPERLINK("https://dexscreener.com/solana/bobaM3u8QmqZhY1HwAtnvze9DLXvkgKYk3td3t8MLva?maker=JD38n7ynKYcgPpF7k1BhXEeREu1KqptU93fVGy3S624k","https://dexscreener.com/solana/bobaM3u8QmqZhY1HwAtnvze9DLXvkgKYk3td3t8MLva?maker=JD38n7ynKYcgPpF7k1BhXEeREu1KqptU93fVGy3S624k")</f>
        <v/>
      </c>
    </row>
    <row r="143">
      <c r="A143" t="inlineStr">
        <is>
          <t>PzuaVAUH2tfxGZcbBR6kMxeJsBngnsPLFotGJNCtcsd</t>
        </is>
      </c>
      <c r="B143" t="inlineStr">
        <is>
          <t>ZYN</t>
        </is>
      </c>
      <c r="C143" t="n">
        <v>0</v>
      </c>
      <c r="D143" t="n">
        <v>0</v>
      </c>
      <c r="E143" t="n">
        <v>0</v>
      </c>
      <c r="F143" t="n">
        <v>0</v>
      </c>
      <c r="G143" t="n">
        <v>0.468</v>
      </c>
      <c r="H143" t="n">
        <v>0</v>
      </c>
      <c r="I143" t="n">
        <v>16</v>
      </c>
      <c r="J143" t="n">
        <v>-1</v>
      </c>
      <c r="K143" t="n">
        <v>-1</v>
      </c>
      <c r="L143">
        <f>HYPERLINK("https://www.defined.fi/sol/PzuaVAUH2tfxGZcbBR6kMxeJsBngnsPLFotGJNCtcsd?maker=JD38n7ynKYcgPpF7k1BhXEeREu1KqptU93fVGy3S624k","https://www.defined.fi/sol/PzuaVAUH2tfxGZcbBR6kMxeJsBngnsPLFotGJNCtcsd?maker=JD38n7ynKYcgPpF7k1BhXEeREu1KqptU93fVGy3S624k")</f>
        <v/>
      </c>
      <c r="M143">
        <f>HYPERLINK("https://dexscreener.com/solana/PzuaVAUH2tfxGZcbBR6kMxeJsBngnsPLFotGJNCtcsd?maker=JD38n7ynKYcgPpF7k1BhXEeREu1KqptU93fVGy3S624k","https://dexscreener.com/solana/PzuaVAUH2tfxGZcbBR6kMxeJsBngnsPLFotGJNCtcsd?maker=JD38n7ynKYcgPpF7k1BhXEeREu1KqptU93fVGy3S624k")</f>
        <v/>
      </c>
    </row>
    <row r="144">
      <c r="A144" t="inlineStr">
        <is>
          <t>hntyVP6YFm1Hg25TN9WGLqM12b8TQmcknKrdu1oxWux</t>
        </is>
      </c>
      <c r="B144" t="inlineStr">
        <is>
          <t>HNT</t>
        </is>
      </c>
      <c r="C144" t="n">
        <v>0</v>
      </c>
      <c r="D144" t="n">
        <v>0</v>
      </c>
      <c r="E144" t="n">
        <v>-0</v>
      </c>
      <c r="F144" t="n">
        <v>0.038</v>
      </c>
      <c r="G144" t="n">
        <v>2.65</v>
      </c>
      <c r="H144" t="n">
        <v>1</v>
      </c>
      <c r="I144" t="n">
        <v>13</v>
      </c>
      <c r="J144" t="n">
        <v>-1</v>
      </c>
      <c r="K144" t="n">
        <v>-1</v>
      </c>
      <c r="L144">
        <f>HYPERLINK("https://www.defined.fi/sol/hntyVP6YFm1Hg25TN9WGLqM12b8TQmcknKrdu1oxWux?maker=JD38n7ynKYcgPpF7k1BhXEeREu1KqptU93fVGy3S624k","https://www.defined.fi/sol/hntyVP6YFm1Hg25TN9WGLqM12b8TQmcknKrdu1oxWux?maker=JD38n7ynKYcgPpF7k1BhXEeREu1KqptU93fVGy3S624k")</f>
        <v/>
      </c>
      <c r="M144">
        <f>HYPERLINK("https://dexscreener.com/solana/hntyVP6YFm1Hg25TN9WGLqM12b8TQmcknKrdu1oxWux?maker=JD38n7ynKYcgPpF7k1BhXEeREu1KqptU93fVGy3S624k","https://dexscreener.com/solana/hntyVP6YFm1Hg25TN9WGLqM12b8TQmcknKrdu1oxWux?maker=JD38n7ynKYcgPpF7k1BhXEeREu1KqptU93fVGy3S624k")</f>
        <v/>
      </c>
    </row>
    <row r="145">
      <c r="A145" t="inlineStr">
        <is>
          <t>GFGSBt8NUqXa6w33dScPXoJQsq7iNpjLXaB7FNj5pump</t>
        </is>
      </c>
      <c r="B145" t="inlineStr">
        <is>
          <t>01</t>
        </is>
      </c>
      <c r="C145" t="n">
        <v>0</v>
      </c>
      <c r="D145" t="n">
        <v>0.31</v>
      </c>
      <c r="E145" t="n">
        <v>0.01</v>
      </c>
      <c r="F145" t="n">
        <v>5.38</v>
      </c>
      <c r="G145" t="n">
        <v>54.06</v>
      </c>
      <c r="H145" t="n">
        <v>6</v>
      </c>
      <c r="I145" t="n">
        <v>27</v>
      </c>
      <c r="J145" t="n">
        <v>-1</v>
      </c>
      <c r="K145" t="n">
        <v>-1</v>
      </c>
      <c r="L145">
        <f>HYPERLINK("https://www.defined.fi/sol/GFGSBt8NUqXa6w33dScPXoJQsq7iNpjLXaB7FNj5pump?maker=JD38n7ynKYcgPpF7k1BhXEeREu1KqptU93fVGy3S624k","https://www.defined.fi/sol/GFGSBt8NUqXa6w33dScPXoJQsq7iNpjLXaB7FNj5pump?maker=JD38n7ynKYcgPpF7k1BhXEeREu1KqptU93fVGy3S624k")</f>
        <v/>
      </c>
      <c r="M145">
        <f>HYPERLINK("https://dexscreener.com/solana/GFGSBt8NUqXa6w33dScPXoJQsq7iNpjLXaB7FNj5pump?maker=JD38n7ynKYcgPpF7k1BhXEeREu1KqptU93fVGy3S624k","https://dexscreener.com/solana/GFGSBt8NUqXa6w33dScPXoJQsq7iNpjLXaB7FNj5pump?maker=JD38n7ynKYcgPpF7k1BhXEeREu1KqptU93fVGy3S624k")</f>
        <v/>
      </c>
    </row>
    <row r="146">
      <c r="A146" t="inlineStr">
        <is>
          <t>DPaQfq5sFnoqw2Sh9WMmmASFL9LNu6RdtDqwE1tab2tB</t>
        </is>
      </c>
      <c r="B146" t="inlineStr">
        <is>
          <t>SKBDI</t>
        </is>
      </c>
      <c r="C146" t="n">
        <v>0</v>
      </c>
      <c r="D146" t="n">
        <v>0</v>
      </c>
      <c r="E146" t="n">
        <v>0</v>
      </c>
      <c r="F146" t="n">
        <v>0</v>
      </c>
      <c r="G146" t="n">
        <v>15.93</v>
      </c>
      <c r="H146" t="n">
        <v>0</v>
      </c>
      <c r="I146" t="n">
        <v>24</v>
      </c>
      <c r="J146" t="n">
        <v>-1</v>
      </c>
      <c r="K146" t="n">
        <v>-1</v>
      </c>
      <c r="L146">
        <f>HYPERLINK("https://www.defined.fi/sol/DPaQfq5sFnoqw2Sh9WMmmASFL9LNu6RdtDqwE1tab2tB?maker=JD38n7ynKYcgPpF7k1BhXEeREu1KqptU93fVGy3S624k","https://www.defined.fi/sol/DPaQfq5sFnoqw2Sh9WMmmASFL9LNu6RdtDqwE1tab2tB?maker=JD38n7ynKYcgPpF7k1BhXEeREu1KqptU93fVGy3S624k")</f>
        <v/>
      </c>
      <c r="M146">
        <f>HYPERLINK("https://dexscreener.com/solana/DPaQfq5sFnoqw2Sh9WMmmASFL9LNu6RdtDqwE1tab2tB?maker=JD38n7ynKYcgPpF7k1BhXEeREu1KqptU93fVGy3S624k","https://dexscreener.com/solana/DPaQfq5sFnoqw2Sh9WMmmASFL9LNu6RdtDqwE1tab2tB?maker=JD38n7ynKYcgPpF7k1BhXEeREu1KqptU93fVGy3S624k")</f>
        <v/>
      </c>
    </row>
    <row r="147">
      <c r="A147" t="inlineStr">
        <is>
          <t>BSqMUYb6ePwKsby85zrXaDa4SNf6AgZ9YfA2c4mZpump</t>
        </is>
      </c>
      <c r="B147" t="inlineStr">
        <is>
          <t>LOOK</t>
        </is>
      </c>
      <c r="C147" t="n">
        <v>0</v>
      </c>
      <c r="D147" t="n">
        <v>0</v>
      </c>
      <c r="E147" t="n">
        <v>0</v>
      </c>
      <c r="F147" t="n">
        <v>2.01</v>
      </c>
      <c r="G147" t="n">
        <v>0</v>
      </c>
      <c r="H147" t="n">
        <v>1</v>
      </c>
      <c r="I147" t="n">
        <v>0</v>
      </c>
      <c r="J147" t="n">
        <v>-1</v>
      </c>
      <c r="K147" t="n">
        <v>-1</v>
      </c>
      <c r="L147">
        <f>HYPERLINK("https://www.defined.fi/sol/BSqMUYb6ePwKsby85zrXaDa4SNf6AgZ9YfA2c4mZpump?maker=JD38n7ynKYcgPpF7k1BhXEeREu1KqptU93fVGy3S624k","https://www.defined.fi/sol/BSqMUYb6ePwKsby85zrXaDa4SNf6AgZ9YfA2c4mZpump?maker=JD38n7ynKYcgPpF7k1BhXEeREu1KqptU93fVGy3S624k")</f>
        <v/>
      </c>
      <c r="M147">
        <f>HYPERLINK("https://dexscreener.com/solana/BSqMUYb6ePwKsby85zrXaDa4SNf6AgZ9YfA2c4mZpump?maker=JD38n7ynKYcgPpF7k1BhXEeREu1KqptU93fVGy3S624k","https://dexscreener.com/solana/BSqMUYb6ePwKsby85zrXaDa4SNf6AgZ9YfA2c4mZpump?maker=JD38n7ynKYcgPpF7k1BhXEeREu1KqptU93fVGy3S624k")</f>
        <v/>
      </c>
    </row>
    <row r="148">
      <c r="A148" t="inlineStr">
        <is>
          <t>EkHr62PC6Y1axrLS7cR8YC4BZeW19mtHxQLCLMrf9vnq</t>
        </is>
      </c>
      <c r="B148" t="inlineStr">
        <is>
          <t>CIRCLE</t>
        </is>
      </c>
      <c r="C148" t="n">
        <v>0</v>
      </c>
      <c r="D148" t="n">
        <v>0</v>
      </c>
      <c r="E148" t="n">
        <v>0</v>
      </c>
      <c r="F148" t="n">
        <v>0</v>
      </c>
      <c r="G148" t="n">
        <v>0.444</v>
      </c>
      <c r="H148" t="n">
        <v>0</v>
      </c>
      <c r="I148" t="n">
        <v>11</v>
      </c>
      <c r="J148" t="n">
        <v>-1</v>
      </c>
      <c r="K148" t="n">
        <v>-1</v>
      </c>
      <c r="L148">
        <f>HYPERLINK("https://www.defined.fi/sol/EkHr62PC6Y1axrLS7cR8YC4BZeW19mtHxQLCLMrf9vnq?maker=JD38n7ynKYcgPpF7k1BhXEeREu1KqptU93fVGy3S624k","https://www.defined.fi/sol/EkHr62PC6Y1axrLS7cR8YC4BZeW19mtHxQLCLMrf9vnq?maker=JD38n7ynKYcgPpF7k1BhXEeREu1KqptU93fVGy3S624k")</f>
        <v/>
      </c>
      <c r="M148">
        <f>HYPERLINK("https://dexscreener.com/solana/EkHr62PC6Y1axrLS7cR8YC4BZeW19mtHxQLCLMrf9vnq?maker=JD38n7ynKYcgPpF7k1BhXEeREu1KqptU93fVGy3S624k","https://dexscreener.com/solana/EkHr62PC6Y1axrLS7cR8YC4BZeW19mtHxQLCLMrf9vnq?maker=JD38n7ynKYcgPpF7k1BhXEeREu1KqptU93fVGy3S624k")</f>
        <v/>
      </c>
    </row>
    <row r="149">
      <c r="A149" t="inlineStr">
        <is>
          <t>CQbXk942c6GPcRwtZ2WMFP5JcQ9NqbXtb8jUewBi7GoT</t>
        </is>
      </c>
      <c r="B149" t="inlineStr">
        <is>
          <t>BAKED</t>
        </is>
      </c>
      <c r="C149" t="n">
        <v>0</v>
      </c>
      <c r="D149" t="n">
        <v>0</v>
      </c>
      <c r="E149" t="n">
        <v>0</v>
      </c>
      <c r="F149" t="n">
        <v>0</v>
      </c>
      <c r="G149" t="n">
        <v>0.523</v>
      </c>
      <c r="H149" t="n">
        <v>0</v>
      </c>
      <c r="I149" t="n">
        <v>12</v>
      </c>
      <c r="J149" t="n">
        <v>-1</v>
      </c>
      <c r="K149" t="n">
        <v>-1</v>
      </c>
      <c r="L149">
        <f>HYPERLINK("https://www.defined.fi/sol/CQbXk942c6GPcRwtZ2WMFP5JcQ9NqbXtb8jUewBi7GoT?maker=JD38n7ynKYcgPpF7k1BhXEeREu1KqptU93fVGy3S624k","https://www.defined.fi/sol/CQbXk942c6GPcRwtZ2WMFP5JcQ9NqbXtb8jUewBi7GoT?maker=JD38n7ynKYcgPpF7k1BhXEeREu1KqptU93fVGy3S624k")</f>
        <v/>
      </c>
      <c r="M149">
        <f>HYPERLINK("https://dexscreener.com/solana/CQbXk942c6GPcRwtZ2WMFP5JcQ9NqbXtb8jUewBi7GoT?maker=JD38n7ynKYcgPpF7k1BhXEeREu1KqptU93fVGy3S624k","https://dexscreener.com/solana/CQbXk942c6GPcRwtZ2WMFP5JcQ9NqbXtb8jUewBi7GoT?maker=JD38n7ynKYcgPpF7k1BhXEeREu1KqptU93fVGy3S624k")</f>
        <v/>
      </c>
    </row>
    <row r="150">
      <c r="A150" t="inlineStr">
        <is>
          <t>6U48jtR53ZK3E1MozLrpwJDTrtj74uuFhMGNzGY18YPu</t>
        </is>
      </c>
      <c r="B150" t="inlineStr">
        <is>
          <t>SHARKI</t>
        </is>
      </c>
      <c r="C150" t="n">
        <v>0</v>
      </c>
      <c r="D150" t="n">
        <v>0.014</v>
      </c>
      <c r="E150" t="n">
        <v>0.02</v>
      </c>
      <c r="F150" t="n">
        <v>1.88</v>
      </c>
      <c r="G150" t="n">
        <v>0.763</v>
      </c>
      <c r="H150" t="n">
        <v>24</v>
      </c>
      <c r="I150" t="n">
        <v>13</v>
      </c>
      <c r="J150" t="n">
        <v>-1</v>
      </c>
      <c r="K150" t="n">
        <v>-1</v>
      </c>
      <c r="L150">
        <f>HYPERLINK("https://www.defined.fi/sol/6U48jtR53ZK3E1MozLrpwJDTrtj74uuFhMGNzGY18YPu?maker=JD38n7ynKYcgPpF7k1BhXEeREu1KqptU93fVGy3S624k","https://www.defined.fi/sol/6U48jtR53ZK3E1MozLrpwJDTrtj74uuFhMGNzGY18YPu?maker=JD38n7ynKYcgPpF7k1BhXEeREu1KqptU93fVGy3S624k")</f>
        <v/>
      </c>
      <c r="M150">
        <f>HYPERLINK("https://dexscreener.com/solana/6U48jtR53ZK3E1MozLrpwJDTrtj74uuFhMGNzGY18YPu?maker=JD38n7ynKYcgPpF7k1BhXEeREu1KqptU93fVGy3S624k","https://dexscreener.com/solana/6U48jtR53ZK3E1MozLrpwJDTrtj74uuFhMGNzGY18YPu?maker=JD38n7ynKYcgPpF7k1BhXEeREu1KqptU93fVGy3S624k")</f>
        <v/>
      </c>
    </row>
    <row r="151">
      <c r="A151" t="inlineStr">
        <is>
          <t>APoM2sXUzdRHTkUjXSsdUheX1wPPdP4HFLotmtRNMU8P</t>
        </is>
      </c>
      <c r="B151" t="inlineStr">
        <is>
          <t>rot</t>
        </is>
      </c>
      <c r="C151" t="n">
        <v>0</v>
      </c>
      <c r="D151" t="n">
        <v>0</v>
      </c>
      <c r="E151" t="n">
        <v>0</v>
      </c>
      <c r="F151" t="n">
        <v>0.779</v>
      </c>
      <c r="G151" t="n">
        <v>0</v>
      </c>
      <c r="H151" t="n">
        <v>9</v>
      </c>
      <c r="I151" t="n">
        <v>0</v>
      </c>
      <c r="J151" t="n">
        <v>-1</v>
      </c>
      <c r="K151" t="n">
        <v>-1</v>
      </c>
      <c r="L151">
        <f>HYPERLINK("https://www.defined.fi/sol/APoM2sXUzdRHTkUjXSsdUheX1wPPdP4HFLotmtRNMU8P?maker=JD38n7ynKYcgPpF7k1BhXEeREu1KqptU93fVGy3S624k","https://www.defined.fi/sol/APoM2sXUzdRHTkUjXSsdUheX1wPPdP4HFLotmtRNMU8P?maker=JD38n7ynKYcgPpF7k1BhXEeREu1KqptU93fVGy3S624k")</f>
        <v/>
      </c>
      <c r="M151">
        <f>HYPERLINK("https://dexscreener.com/solana/APoM2sXUzdRHTkUjXSsdUheX1wPPdP4HFLotmtRNMU8P?maker=JD38n7ynKYcgPpF7k1BhXEeREu1KqptU93fVGy3S624k","https://dexscreener.com/solana/APoM2sXUzdRHTkUjXSsdUheX1wPPdP4HFLotmtRNMU8P?maker=JD38n7ynKYcgPpF7k1BhXEeREu1KqptU93fVGy3S624k")</f>
        <v/>
      </c>
    </row>
    <row r="152">
      <c r="A152" t="inlineStr">
        <is>
          <t>8QK8DwHztKHUNKn1LHd4xDQXLAAAC4KS8Ubm8cJqpump</t>
        </is>
      </c>
      <c r="B152" t="inlineStr">
        <is>
          <t>unknown_8QK8</t>
        </is>
      </c>
      <c r="C152" t="n">
        <v>0</v>
      </c>
      <c r="D152" t="n">
        <v>0</v>
      </c>
      <c r="E152" t="n">
        <v>0</v>
      </c>
      <c r="F152" t="n">
        <v>0</v>
      </c>
      <c r="G152" t="n">
        <v>0.595</v>
      </c>
      <c r="H152" t="n">
        <v>0</v>
      </c>
      <c r="I152" t="n">
        <v>7</v>
      </c>
      <c r="J152" t="n">
        <v>-1</v>
      </c>
      <c r="K152" t="n">
        <v>-1</v>
      </c>
      <c r="L152">
        <f>HYPERLINK("https://www.defined.fi/sol/8QK8DwHztKHUNKn1LHd4xDQXLAAAC4KS8Ubm8cJqpump?maker=JD38n7ynKYcgPpF7k1BhXEeREu1KqptU93fVGy3S624k","https://www.defined.fi/sol/8QK8DwHztKHUNKn1LHd4xDQXLAAAC4KS8Ubm8cJqpump?maker=JD38n7ynKYcgPpF7k1BhXEeREu1KqptU93fVGy3S624k")</f>
        <v/>
      </c>
      <c r="M152">
        <f>HYPERLINK("https://dexscreener.com/solana/8QK8DwHztKHUNKn1LHd4xDQXLAAAC4KS8Ubm8cJqpump?maker=JD38n7ynKYcgPpF7k1BhXEeREu1KqptU93fVGy3S624k","https://dexscreener.com/solana/8QK8DwHztKHUNKn1LHd4xDQXLAAAC4KS8Ubm8cJqpump?maker=JD38n7ynKYcgPpF7k1BhXEeREu1KqptU93fVGy3S624k")</f>
        <v/>
      </c>
    </row>
    <row r="153">
      <c r="A153" t="inlineStr">
        <is>
          <t>3XxvmED354933DwSPJuzB7SE9uiWpD1ErydDuhmbFRMk</t>
        </is>
      </c>
      <c r="B153" t="inlineStr">
        <is>
          <t>DIP</t>
        </is>
      </c>
      <c r="C153" t="n">
        <v>0</v>
      </c>
      <c r="D153" t="n">
        <v>0</v>
      </c>
      <c r="E153" t="n">
        <v>0</v>
      </c>
      <c r="F153" t="n">
        <v>0</v>
      </c>
      <c r="G153" t="n">
        <v>3.09</v>
      </c>
      <c r="H153" t="n">
        <v>0</v>
      </c>
      <c r="I153" t="n">
        <v>17</v>
      </c>
      <c r="J153" t="n">
        <v>-1</v>
      </c>
      <c r="K153" t="n">
        <v>-1</v>
      </c>
      <c r="L153">
        <f>HYPERLINK("https://www.defined.fi/sol/3XxvmED354933DwSPJuzB7SE9uiWpD1ErydDuhmbFRMk?maker=JD38n7ynKYcgPpF7k1BhXEeREu1KqptU93fVGy3S624k","https://www.defined.fi/sol/3XxvmED354933DwSPJuzB7SE9uiWpD1ErydDuhmbFRMk?maker=JD38n7ynKYcgPpF7k1BhXEeREu1KqptU93fVGy3S624k")</f>
        <v/>
      </c>
      <c r="M153">
        <f>HYPERLINK("https://dexscreener.com/solana/3XxvmED354933DwSPJuzB7SE9uiWpD1ErydDuhmbFRMk?maker=JD38n7ynKYcgPpF7k1BhXEeREu1KqptU93fVGy3S624k","https://dexscreener.com/solana/3XxvmED354933DwSPJuzB7SE9uiWpD1ErydDuhmbFRMk?maker=JD38n7ynKYcgPpF7k1BhXEeREu1KqptU93fVGy3S624k")</f>
        <v/>
      </c>
    </row>
    <row r="154">
      <c r="A154" t="inlineStr">
        <is>
          <t>CS7LmjtuugEUWtFgfyto79nrksKigv7Fdcp9qPuigdLs</t>
        </is>
      </c>
      <c r="B154" t="inlineStr">
        <is>
          <t>Manyu</t>
        </is>
      </c>
      <c r="C154" t="n">
        <v>0</v>
      </c>
      <c r="D154" t="n">
        <v>0</v>
      </c>
      <c r="E154" t="n">
        <v>0</v>
      </c>
      <c r="F154" t="n">
        <v>1.42</v>
      </c>
      <c r="G154" t="n">
        <v>104.59</v>
      </c>
      <c r="H154" t="n">
        <v>13</v>
      </c>
      <c r="I154" t="n">
        <v>51</v>
      </c>
      <c r="J154" t="n">
        <v>-1</v>
      </c>
      <c r="K154" t="n">
        <v>-1</v>
      </c>
      <c r="L154">
        <f>HYPERLINK("https://www.defined.fi/sol/CS7LmjtuugEUWtFgfyto79nrksKigv7Fdcp9qPuigdLs?maker=JD38n7ynKYcgPpF7k1BhXEeREu1KqptU93fVGy3S624k","https://www.defined.fi/sol/CS7LmjtuugEUWtFgfyto79nrksKigv7Fdcp9qPuigdLs?maker=JD38n7ynKYcgPpF7k1BhXEeREu1KqptU93fVGy3S624k")</f>
        <v/>
      </c>
      <c r="M154">
        <f>HYPERLINK("https://dexscreener.com/solana/CS7LmjtuugEUWtFgfyto79nrksKigv7Fdcp9qPuigdLs?maker=JD38n7ynKYcgPpF7k1BhXEeREu1KqptU93fVGy3S624k","https://dexscreener.com/solana/CS7LmjtuugEUWtFgfyto79nrksKigv7Fdcp9qPuigdLs?maker=JD38n7ynKYcgPpF7k1BhXEeREu1KqptU93fVGy3S624k")</f>
        <v/>
      </c>
    </row>
    <row r="155">
      <c r="A155" t="inlineStr">
        <is>
          <t>G9b9Lt78x5JXhFLeDY4ZAfMkWWugnbsfKBR2qipJWXaT</t>
        </is>
      </c>
      <c r="B155" t="inlineStr">
        <is>
          <t>Gooby</t>
        </is>
      </c>
      <c r="C155" t="n">
        <v>0</v>
      </c>
      <c r="D155" t="n">
        <v>-0.097</v>
      </c>
      <c r="E155" t="n">
        <v>-0.02</v>
      </c>
      <c r="F155" t="n">
        <v>2.36</v>
      </c>
      <c r="G155" t="n">
        <v>5.98</v>
      </c>
      <c r="H155" t="n">
        <v>22</v>
      </c>
      <c r="I155" t="n">
        <v>12</v>
      </c>
      <c r="J155" t="n">
        <v>-1</v>
      </c>
      <c r="K155" t="n">
        <v>-1</v>
      </c>
      <c r="L155">
        <f>HYPERLINK("https://www.defined.fi/sol/G9b9Lt78x5JXhFLeDY4ZAfMkWWugnbsfKBR2qipJWXaT?maker=JD38n7ynKYcgPpF7k1BhXEeREu1KqptU93fVGy3S624k","https://www.defined.fi/sol/G9b9Lt78x5JXhFLeDY4ZAfMkWWugnbsfKBR2qipJWXaT?maker=JD38n7ynKYcgPpF7k1BhXEeREu1KqptU93fVGy3S624k")</f>
        <v/>
      </c>
      <c r="M155">
        <f>HYPERLINK("https://dexscreener.com/solana/G9b9Lt78x5JXhFLeDY4ZAfMkWWugnbsfKBR2qipJWXaT?maker=JD38n7ynKYcgPpF7k1BhXEeREu1KqptU93fVGy3S624k","https://dexscreener.com/solana/G9b9Lt78x5JXhFLeDY4ZAfMkWWugnbsfKBR2qipJWXaT?maker=JD38n7ynKYcgPpF7k1BhXEeREu1KqptU93fVGy3S624k")</f>
        <v/>
      </c>
    </row>
    <row r="156">
      <c r="A156" t="inlineStr">
        <is>
          <t>5mbK36SZ7J19An8jFochhQS4of8g6BwUjbeCSxBSoWdp</t>
        </is>
      </c>
      <c r="B156" t="inlineStr">
        <is>
          <t>$michi</t>
        </is>
      </c>
      <c r="C156" t="n">
        <v>0</v>
      </c>
      <c r="D156" t="n">
        <v>-0.023</v>
      </c>
      <c r="E156" t="n">
        <v>-0</v>
      </c>
      <c r="F156" t="n">
        <v>6.44</v>
      </c>
      <c r="G156" t="n">
        <v>66.12</v>
      </c>
      <c r="H156" t="n">
        <v>119</v>
      </c>
      <c r="I156" t="n">
        <v>199</v>
      </c>
      <c r="J156" t="n">
        <v>-1</v>
      </c>
      <c r="K156" t="n">
        <v>-1</v>
      </c>
      <c r="L156">
        <f>HYPERLINK("https://www.defined.fi/sol/5mbK36SZ7J19An8jFochhQS4of8g6BwUjbeCSxBSoWdp?maker=JD38n7ynKYcgPpF7k1BhXEeREu1KqptU93fVGy3S624k","https://www.defined.fi/sol/5mbK36SZ7J19An8jFochhQS4of8g6BwUjbeCSxBSoWdp?maker=JD38n7ynKYcgPpF7k1BhXEeREu1KqptU93fVGy3S624k")</f>
        <v/>
      </c>
      <c r="M156">
        <f>HYPERLINK("https://dexscreener.com/solana/5mbK36SZ7J19An8jFochhQS4of8g6BwUjbeCSxBSoWdp?maker=JD38n7ynKYcgPpF7k1BhXEeREu1KqptU93fVGy3S624k","https://dexscreener.com/solana/5mbK36SZ7J19An8jFochhQS4of8g6BwUjbeCSxBSoWdp?maker=JD38n7ynKYcgPpF7k1BhXEeREu1KqptU93fVGy3S624k")</f>
        <v/>
      </c>
    </row>
    <row r="157">
      <c r="A157" t="inlineStr">
        <is>
          <t>6ogzHhzdrQr9Pgv6hZ2MNze7UrzBMAFyBBWUYp1Fhitx</t>
        </is>
      </c>
      <c r="B157" t="inlineStr">
        <is>
          <t>RETARDIO</t>
        </is>
      </c>
      <c r="C157" t="n">
        <v>0</v>
      </c>
      <c r="D157" t="n">
        <v>-0.045</v>
      </c>
      <c r="E157" t="n">
        <v>-0</v>
      </c>
      <c r="F157" t="n">
        <v>7.6</v>
      </c>
      <c r="G157" t="n">
        <v>69.79000000000001</v>
      </c>
      <c r="H157" t="n">
        <v>13</v>
      </c>
      <c r="I157" t="n">
        <v>49</v>
      </c>
      <c r="J157" t="n">
        <v>-1</v>
      </c>
      <c r="K157" t="n">
        <v>-1</v>
      </c>
      <c r="L157">
        <f>HYPERLINK("https://www.defined.fi/sol/6ogzHhzdrQr9Pgv6hZ2MNze7UrzBMAFyBBWUYp1Fhitx?maker=JD38n7ynKYcgPpF7k1BhXEeREu1KqptU93fVGy3S624k","https://www.defined.fi/sol/6ogzHhzdrQr9Pgv6hZ2MNze7UrzBMAFyBBWUYp1Fhitx?maker=JD38n7ynKYcgPpF7k1BhXEeREu1KqptU93fVGy3S624k")</f>
        <v/>
      </c>
      <c r="M157">
        <f>HYPERLINK("https://dexscreener.com/solana/6ogzHhzdrQr9Pgv6hZ2MNze7UrzBMAFyBBWUYp1Fhitx?maker=JD38n7ynKYcgPpF7k1BhXEeREu1KqptU93fVGy3S624k","https://dexscreener.com/solana/6ogzHhzdrQr9Pgv6hZ2MNze7UrzBMAFyBBWUYp1Fhitx?maker=JD38n7ynKYcgPpF7k1BhXEeREu1KqptU93fVGy3S624k")</f>
        <v/>
      </c>
    </row>
    <row r="158">
      <c r="A158" t="inlineStr">
        <is>
          <t>9se6kma7LeGcQWyRBNcYzyxZPE3r9t9qWZ8SnjnN3jJ7</t>
        </is>
      </c>
      <c r="B158" t="inlineStr">
        <is>
          <t>LUNA</t>
        </is>
      </c>
      <c r="C158" t="n">
        <v>0</v>
      </c>
      <c r="D158" t="n">
        <v>-0.019</v>
      </c>
      <c r="E158" t="n">
        <v>-0.02</v>
      </c>
      <c r="F158" t="n">
        <v>20.26</v>
      </c>
      <c r="G158" t="n">
        <v>0.779</v>
      </c>
      <c r="H158" t="n">
        <v>22</v>
      </c>
      <c r="I158" t="n">
        <v>9</v>
      </c>
      <c r="J158" t="n">
        <v>-1</v>
      </c>
      <c r="K158" t="n">
        <v>-1</v>
      </c>
      <c r="L158">
        <f>HYPERLINK("https://www.defined.fi/sol/9se6kma7LeGcQWyRBNcYzyxZPE3r9t9qWZ8SnjnN3jJ7?maker=JD38n7ynKYcgPpF7k1BhXEeREu1KqptU93fVGy3S624k","https://www.defined.fi/sol/9se6kma7LeGcQWyRBNcYzyxZPE3r9t9qWZ8SnjnN3jJ7?maker=JD38n7ynKYcgPpF7k1BhXEeREu1KqptU93fVGy3S624k")</f>
        <v/>
      </c>
      <c r="M158">
        <f>HYPERLINK("https://dexscreener.com/solana/9se6kma7LeGcQWyRBNcYzyxZPE3r9t9qWZ8SnjnN3jJ7?maker=JD38n7ynKYcgPpF7k1BhXEeREu1KqptU93fVGy3S624k","https://dexscreener.com/solana/9se6kma7LeGcQWyRBNcYzyxZPE3r9t9qWZ8SnjnN3jJ7?maker=JD38n7ynKYcgPpF7k1BhXEeREu1KqptU93fVGy3S624k")</f>
        <v/>
      </c>
    </row>
    <row r="159">
      <c r="A159" t="inlineStr">
        <is>
          <t>2yd2Suus3YY4Sa7LHhn1PSHkjXj3XKrars4cCog2tGU8</t>
        </is>
      </c>
      <c r="B159" t="inlineStr">
        <is>
          <t>$INA</t>
        </is>
      </c>
      <c r="C159" t="n">
        <v>0</v>
      </c>
      <c r="D159" t="n">
        <v>0.061</v>
      </c>
      <c r="E159" t="n">
        <v>0</v>
      </c>
      <c r="F159" t="n">
        <v>34.11</v>
      </c>
      <c r="G159" t="n">
        <v>26.94</v>
      </c>
      <c r="H159" t="n">
        <v>54</v>
      </c>
      <c r="I159" t="n">
        <v>48</v>
      </c>
      <c r="J159" t="n">
        <v>-1</v>
      </c>
      <c r="K159" t="n">
        <v>-1</v>
      </c>
      <c r="L159">
        <f>HYPERLINK("https://www.defined.fi/sol/2yd2Suus3YY4Sa7LHhn1PSHkjXj3XKrars4cCog2tGU8?maker=JD38n7ynKYcgPpF7k1BhXEeREu1KqptU93fVGy3S624k","https://www.defined.fi/sol/2yd2Suus3YY4Sa7LHhn1PSHkjXj3XKrars4cCog2tGU8?maker=JD38n7ynKYcgPpF7k1BhXEeREu1KqptU93fVGy3S624k")</f>
        <v/>
      </c>
      <c r="M159">
        <f>HYPERLINK("https://dexscreener.com/solana/2yd2Suus3YY4Sa7LHhn1PSHkjXj3XKrars4cCog2tGU8?maker=JD38n7ynKYcgPpF7k1BhXEeREu1KqptU93fVGy3S624k","https://dexscreener.com/solana/2yd2Suus3YY4Sa7LHhn1PSHkjXj3XKrars4cCog2tGU8?maker=JD38n7ynKYcgPpF7k1BhXEeREu1KqptU93fVGy3S624k")</f>
        <v/>
      </c>
    </row>
    <row r="160">
      <c r="A160" t="inlineStr">
        <is>
          <t>9b8jL2wcVjBFpieC5TUR76BDJ6sW8Eghd3fyq5VJmzir</t>
        </is>
      </c>
      <c r="B160" t="inlineStr">
        <is>
          <t>CLAP</t>
        </is>
      </c>
      <c r="C160" t="n">
        <v>0</v>
      </c>
      <c r="D160" t="n">
        <v>0</v>
      </c>
      <c r="E160" t="n">
        <v>0</v>
      </c>
      <c r="F160" t="n">
        <v>0</v>
      </c>
      <c r="G160" t="n">
        <v>13.19</v>
      </c>
      <c r="H160" t="n">
        <v>0</v>
      </c>
      <c r="I160" t="n">
        <v>36</v>
      </c>
      <c r="J160" t="n">
        <v>-1</v>
      </c>
      <c r="K160" t="n">
        <v>-1</v>
      </c>
      <c r="L160">
        <f>HYPERLINK("https://www.defined.fi/sol/9b8jL2wcVjBFpieC5TUR76BDJ6sW8Eghd3fyq5VJmzir?maker=JD38n7ynKYcgPpF7k1BhXEeREu1KqptU93fVGy3S624k","https://www.defined.fi/sol/9b8jL2wcVjBFpieC5TUR76BDJ6sW8Eghd3fyq5VJmzir?maker=JD38n7ynKYcgPpF7k1BhXEeREu1KqptU93fVGy3S624k")</f>
        <v/>
      </c>
      <c r="M160">
        <f>HYPERLINK("https://dexscreener.com/solana/9b8jL2wcVjBFpieC5TUR76BDJ6sW8Eghd3fyq5VJmzir?maker=JD38n7ynKYcgPpF7k1BhXEeREu1KqptU93fVGy3S624k","https://dexscreener.com/solana/9b8jL2wcVjBFpieC5TUR76BDJ6sW8Eghd3fyq5VJmzir?maker=JD38n7ynKYcgPpF7k1BhXEeREu1KqptU93fVGy3S624k")</f>
        <v/>
      </c>
    </row>
    <row r="161">
      <c r="A161" t="inlineStr">
        <is>
          <t>FyEUKDB7DjfANVJTwSWPkta3yK8bRjSn2nB9y41Qpump</t>
        </is>
      </c>
      <c r="B161" t="inlineStr">
        <is>
          <t>gospodin</t>
        </is>
      </c>
      <c r="C161" t="n">
        <v>0</v>
      </c>
      <c r="D161" t="n">
        <v>0</v>
      </c>
      <c r="E161" t="n">
        <v>0</v>
      </c>
      <c r="F161" t="n">
        <v>0</v>
      </c>
      <c r="G161" t="n">
        <v>11</v>
      </c>
      <c r="H161" t="n">
        <v>0</v>
      </c>
      <c r="I161" t="n">
        <v>11</v>
      </c>
      <c r="J161" t="n">
        <v>-1</v>
      </c>
      <c r="K161" t="n">
        <v>-1</v>
      </c>
      <c r="L161">
        <f>HYPERLINK("https://www.defined.fi/sol/FyEUKDB7DjfANVJTwSWPkta3yK8bRjSn2nB9y41Qpump?maker=JD38n7ynKYcgPpF7k1BhXEeREu1KqptU93fVGy3S624k","https://www.defined.fi/sol/FyEUKDB7DjfANVJTwSWPkta3yK8bRjSn2nB9y41Qpump?maker=JD38n7ynKYcgPpF7k1BhXEeREu1KqptU93fVGy3S624k")</f>
        <v/>
      </c>
      <c r="M161">
        <f>HYPERLINK("https://dexscreener.com/solana/FyEUKDB7DjfANVJTwSWPkta3yK8bRjSn2nB9y41Qpump?maker=JD38n7ynKYcgPpF7k1BhXEeREu1KqptU93fVGy3S624k","https://dexscreener.com/solana/FyEUKDB7DjfANVJTwSWPkta3yK8bRjSn2nB9y41Qpump?maker=JD38n7ynKYcgPpF7k1BhXEeREu1KqptU93fVGy3S624k")</f>
        <v/>
      </c>
    </row>
    <row r="162">
      <c r="A162" t="inlineStr">
        <is>
          <t>GbCBWwoJsYY5fyxbGarZCmRv6FaL8tTiEawNRZ5fpump</t>
        </is>
      </c>
      <c r="B162" t="inlineStr">
        <is>
          <t>SOLFESSION</t>
        </is>
      </c>
      <c r="C162" t="n">
        <v>0</v>
      </c>
      <c r="D162" t="n">
        <v>0</v>
      </c>
      <c r="E162" t="n">
        <v>0</v>
      </c>
      <c r="F162" t="n">
        <v>2.01</v>
      </c>
      <c r="G162" t="n">
        <v>0</v>
      </c>
      <c r="H162" t="n">
        <v>1</v>
      </c>
      <c r="I162" t="n">
        <v>0</v>
      </c>
      <c r="J162" t="n">
        <v>-1</v>
      </c>
      <c r="K162" t="n">
        <v>-1</v>
      </c>
      <c r="L162">
        <f>HYPERLINK("https://www.defined.fi/sol/GbCBWwoJsYY5fyxbGarZCmRv6FaL8tTiEawNRZ5fpump?maker=JD38n7ynKYcgPpF7k1BhXEeREu1KqptU93fVGy3S624k","https://www.defined.fi/sol/GbCBWwoJsYY5fyxbGarZCmRv6FaL8tTiEawNRZ5fpump?maker=JD38n7ynKYcgPpF7k1BhXEeREu1KqptU93fVGy3S624k")</f>
        <v/>
      </c>
      <c r="M162">
        <f>HYPERLINK("https://dexscreener.com/solana/GbCBWwoJsYY5fyxbGarZCmRv6FaL8tTiEawNRZ5fpump?maker=JD38n7ynKYcgPpF7k1BhXEeREu1KqptU93fVGy3S624k","https://dexscreener.com/solana/GbCBWwoJsYY5fyxbGarZCmRv6FaL8tTiEawNRZ5fpump?maker=JD38n7ynKYcgPpF7k1BhXEeREu1KqptU93fVGy3S624k")</f>
        <v/>
      </c>
    </row>
    <row r="163">
      <c r="A163" t="inlineStr">
        <is>
          <t>JrrfGbKSuctHyJU6iasT7HoRctEX6ta4iUw6VYQpump</t>
        </is>
      </c>
      <c r="B163" t="inlineStr">
        <is>
          <t>C3O</t>
        </is>
      </c>
      <c r="C163" t="n">
        <v>0</v>
      </c>
      <c r="D163" t="n">
        <v>0</v>
      </c>
      <c r="E163" t="n">
        <v>0</v>
      </c>
      <c r="F163" t="n">
        <v>0</v>
      </c>
      <c r="G163" t="n">
        <v>0</v>
      </c>
      <c r="H163" t="n">
        <v>0</v>
      </c>
      <c r="I163" t="n">
        <v>0</v>
      </c>
      <c r="J163" t="n">
        <v>-1</v>
      </c>
      <c r="K163" t="n">
        <v>-1</v>
      </c>
      <c r="L163">
        <f>HYPERLINK("https://www.defined.fi/sol/JrrfGbKSuctHyJU6iasT7HoRctEX6ta4iUw6VYQpump?maker=JD38n7ynKYcgPpF7k1BhXEeREu1KqptU93fVGy3S624k","https://www.defined.fi/sol/JrrfGbKSuctHyJU6iasT7HoRctEX6ta4iUw6VYQpump?maker=JD38n7ynKYcgPpF7k1BhXEeREu1KqptU93fVGy3S624k")</f>
        <v/>
      </c>
      <c r="M163">
        <f>HYPERLINK("https://dexscreener.com/solana/JrrfGbKSuctHyJU6iasT7HoRctEX6ta4iUw6VYQpump?maker=JD38n7ynKYcgPpF7k1BhXEeREu1KqptU93fVGy3S624k","https://dexscreener.com/solana/JrrfGbKSuctHyJU6iasT7HoRctEX6ta4iUw6VYQpump?maker=JD38n7ynKYcgPpF7k1BhXEeREu1KqptU93fVGy3S624k")</f>
        <v/>
      </c>
    </row>
    <row r="164">
      <c r="A164" t="inlineStr">
        <is>
          <t>Hax9LTgsQkze1YFychnBLtFH8gYbQKtKfWKKg2SP6gdD</t>
        </is>
      </c>
      <c r="B164" t="inlineStr">
        <is>
          <t>TAI</t>
        </is>
      </c>
      <c r="C164" t="n">
        <v>0</v>
      </c>
      <c r="D164" t="n">
        <v>0</v>
      </c>
      <c r="E164" t="n">
        <v>0</v>
      </c>
      <c r="F164" t="n">
        <v>0</v>
      </c>
      <c r="G164" t="n">
        <v>1.55</v>
      </c>
      <c r="H164" t="n">
        <v>0</v>
      </c>
      <c r="I164" t="n">
        <v>2</v>
      </c>
      <c r="J164" t="n">
        <v>-1</v>
      </c>
      <c r="K164" t="n">
        <v>-1</v>
      </c>
      <c r="L164">
        <f>HYPERLINK("https://www.defined.fi/sol/Hax9LTgsQkze1YFychnBLtFH8gYbQKtKfWKKg2SP6gdD?maker=JD38n7ynKYcgPpF7k1BhXEeREu1KqptU93fVGy3S624k","https://www.defined.fi/sol/Hax9LTgsQkze1YFychnBLtFH8gYbQKtKfWKKg2SP6gdD?maker=JD38n7ynKYcgPpF7k1BhXEeREu1KqptU93fVGy3S624k")</f>
        <v/>
      </c>
      <c r="M164">
        <f>HYPERLINK("https://dexscreener.com/solana/Hax9LTgsQkze1YFychnBLtFH8gYbQKtKfWKKg2SP6gdD?maker=JD38n7ynKYcgPpF7k1BhXEeREu1KqptU93fVGy3S624k","https://dexscreener.com/solana/Hax9LTgsQkze1YFychnBLtFH8gYbQKtKfWKKg2SP6gdD?maker=JD38n7ynKYcgPpF7k1BhXEeREu1KqptU93fVGy3S624k")</f>
        <v/>
      </c>
    </row>
    <row r="165">
      <c r="A165" t="inlineStr">
        <is>
          <t>5sMyPtYRcrEVt27DW3xhGVVha3zCXLv4caVt88PXjBgV</t>
        </is>
      </c>
      <c r="B165" t="inlineStr">
        <is>
          <t>SCP</t>
        </is>
      </c>
      <c r="C165" t="n">
        <v>0</v>
      </c>
      <c r="D165" t="n">
        <v>0</v>
      </c>
      <c r="E165" t="n">
        <v>0</v>
      </c>
      <c r="F165" t="n">
        <v>0</v>
      </c>
      <c r="G165" t="n">
        <v>5.59</v>
      </c>
      <c r="H165" t="n">
        <v>0</v>
      </c>
      <c r="I165" t="n">
        <v>19</v>
      </c>
      <c r="J165" t="n">
        <v>-1</v>
      </c>
      <c r="K165" t="n">
        <v>-1</v>
      </c>
      <c r="L165">
        <f>HYPERLINK("https://www.defined.fi/sol/5sMyPtYRcrEVt27DW3xhGVVha3zCXLv4caVt88PXjBgV?maker=JD38n7ynKYcgPpF7k1BhXEeREu1KqptU93fVGy3S624k","https://www.defined.fi/sol/5sMyPtYRcrEVt27DW3xhGVVha3zCXLv4caVt88PXjBgV?maker=JD38n7ynKYcgPpF7k1BhXEeREu1KqptU93fVGy3S624k")</f>
        <v/>
      </c>
      <c r="M165">
        <f>HYPERLINK("https://dexscreener.com/solana/5sMyPtYRcrEVt27DW3xhGVVha3zCXLv4caVt88PXjBgV?maker=JD38n7ynKYcgPpF7k1BhXEeREu1KqptU93fVGy3S624k","https://dexscreener.com/solana/5sMyPtYRcrEVt27DW3xhGVVha3zCXLv4caVt88PXjBgV?maker=JD38n7ynKYcgPpF7k1BhXEeREu1KqptU93fVGy3S624k")</f>
        <v/>
      </c>
    </row>
    <row r="166">
      <c r="A166" t="inlineStr">
        <is>
          <t>25p2BoNp6qrJH5As6ek6H7Ei495oSkyZd3tGb97sqFmH</t>
        </is>
      </c>
      <c r="B166" t="inlineStr">
        <is>
          <t>soba</t>
        </is>
      </c>
      <c r="C166" t="n">
        <v>0</v>
      </c>
      <c r="D166" t="n">
        <v>0</v>
      </c>
      <c r="E166" t="n">
        <v>-0.06</v>
      </c>
      <c r="F166" t="n">
        <v>1.34</v>
      </c>
      <c r="G166" t="n">
        <v>1.32</v>
      </c>
      <c r="H166" t="n">
        <v>4</v>
      </c>
      <c r="I166" t="n">
        <v>6</v>
      </c>
      <c r="J166" t="n">
        <v>-1</v>
      </c>
      <c r="K166" t="n">
        <v>-1</v>
      </c>
      <c r="L166">
        <f>HYPERLINK("https://www.defined.fi/sol/25p2BoNp6qrJH5As6ek6H7Ei495oSkyZd3tGb97sqFmH?maker=JD38n7ynKYcgPpF7k1BhXEeREu1KqptU93fVGy3S624k","https://www.defined.fi/sol/25p2BoNp6qrJH5As6ek6H7Ei495oSkyZd3tGb97sqFmH?maker=JD38n7ynKYcgPpF7k1BhXEeREu1KqptU93fVGy3S624k")</f>
        <v/>
      </c>
      <c r="M166">
        <f>HYPERLINK("https://dexscreener.com/solana/25p2BoNp6qrJH5As6ek6H7Ei495oSkyZd3tGb97sqFmH?maker=JD38n7ynKYcgPpF7k1BhXEeREu1KqptU93fVGy3S624k","https://dexscreener.com/solana/25p2BoNp6qrJH5As6ek6H7Ei495oSkyZd3tGb97sqFmH?maker=JD38n7ynKYcgPpF7k1BhXEeREu1KqptU93fVGy3S624k")</f>
        <v/>
      </c>
    </row>
    <row r="167">
      <c r="A167" t="inlineStr">
        <is>
          <t>bSo13r4TkiE4KumL71LsHTPpL2euBYLFx6h9HP3piy1</t>
        </is>
      </c>
      <c r="B167" t="inlineStr">
        <is>
          <t>bSOL</t>
        </is>
      </c>
      <c r="C167" t="n">
        <v>0</v>
      </c>
      <c r="D167" t="n">
        <v>0</v>
      </c>
      <c r="E167" t="n">
        <v>-1</v>
      </c>
      <c r="F167" t="n">
        <v>0.035</v>
      </c>
      <c r="G167" t="n">
        <v>3.65</v>
      </c>
      <c r="H167" t="n">
        <v>1</v>
      </c>
      <c r="I167" t="n">
        <v>40</v>
      </c>
      <c r="J167" t="n">
        <v>-1</v>
      </c>
      <c r="K167" t="n">
        <v>-1</v>
      </c>
      <c r="L167">
        <f>HYPERLINK("https://www.defined.fi/sol/bSo13r4TkiE4KumL71LsHTPpL2euBYLFx6h9HP3piy1?maker=JD38n7ynKYcgPpF7k1BhXEeREu1KqptU93fVGy3S624k","https://www.defined.fi/sol/bSo13r4TkiE4KumL71LsHTPpL2euBYLFx6h9HP3piy1?maker=JD38n7ynKYcgPpF7k1BhXEeREu1KqptU93fVGy3S624k")</f>
        <v/>
      </c>
      <c r="M167">
        <f>HYPERLINK("https://dexscreener.com/solana/bSo13r4TkiE4KumL71LsHTPpL2euBYLFx6h9HP3piy1?maker=JD38n7ynKYcgPpF7k1BhXEeREu1KqptU93fVGy3S624k","https://dexscreener.com/solana/bSo13r4TkiE4KumL71LsHTPpL2euBYLFx6h9HP3piy1?maker=JD38n7ynKYcgPpF7k1BhXEeREu1KqptU93fVGy3S624k")</f>
        <v/>
      </c>
    </row>
    <row r="168">
      <c r="A168" t="inlineStr">
        <is>
          <t>2EyabHnpkQyW9vNone2g56J1vByuGB69SPHsPPZgpqMP</t>
        </is>
      </c>
      <c r="B168" t="inlineStr">
        <is>
          <t>GTA6</t>
        </is>
      </c>
      <c r="C168" t="n">
        <v>0</v>
      </c>
      <c r="D168" t="n">
        <v>0</v>
      </c>
      <c r="E168" t="n">
        <v>0</v>
      </c>
      <c r="F168" t="n">
        <v>0.201</v>
      </c>
      <c r="G168" t="n">
        <v>0</v>
      </c>
      <c r="H168" t="n">
        <v>3</v>
      </c>
      <c r="I168" t="n">
        <v>0</v>
      </c>
      <c r="J168" t="n">
        <v>-1</v>
      </c>
      <c r="K168" t="n">
        <v>-1</v>
      </c>
      <c r="L168">
        <f>HYPERLINK("https://www.defined.fi/sol/2EyabHnpkQyW9vNone2g56J1vByuGB69SPHsPPZgpqMP?maker=JD38n7ynKYcgPpF7k1BhXEeREu1KqptU93fVGy3S624k","https://www.defined.fi/sol/2EyabHnpkQyW9vNone2g56J1vByuGB69SPHsPPZgpqMP?maker=JD38n7ynKYcgPpF7k1BhXEeREu1KqptU93fVGy3S624k")</f>
        <v/>
      </c>
      <c r="M168">
        <f>HYPERLINK("https://dexscreener.com/solana/2EyabHnpkQyW9vNone2g56J1vByuGB69SPHsPPZgpqMP?maker=JD38n7ynKYcgPpF7k1BhXEeREu1KqptU93fVGy3S624k","https://dexscreener.com/solana/2EyabHnpkQyW9vNone2g56J1vByuGB69SPHsPPZgpqMP?maker=JD38n7ynKYcgPpF7k1BhXEeREu1KqptU93fVGy3S624k")</f>
        <v/>
      </c>
    </row>
    <row r="169">
      <c r="A169" t="inlineStr">
        <is>
          <t>CZhaw3dtiDbXBLjKamco7cF1XwbQfZ2gNddN7UQhF3kD</t>
        </is>
      </c>
      <c r="B169" t="inlineStr">
        <is>
          <t>UTHX</t>
        </is>
      </c>
      <c r="C169" t="n">
        <v>0</v>
      </c>
      <c r="D169" t="n">
        <v>0</v>
      </c>
      <c r="E169" t="n">
        <v>0</v>
      </c>
      <c r="F169" t="n">
        <v>0</v>
      </c>
      <c r="G169" t="n">
        <v>2.39</v>
      </c>
      <c r="H169" t="n">
        <v>0</v>
      </c>
      <c r="I169" t="n">
        <v>5</v>
      </c>
      <c r="J169" t="n">
        <v>-1</v>
      </c>
      <c r="K169" t="n">
        <v>-1</v>
      </c>
      <c r="L169">
        <f>HYPERLINK("https://www.defined.fi/sol/CZhaw3dtiDbXBLjKamco7cF1XwbQfZ2gNddN7UQhF3kD?maker=JD38n7ynKYcgPpF7k1BhXEeREu1KqptU93fVGy3S624k","https://www.defined.fi/sol/CZhaw3dtiDbXBLjKamco7cF1XwbQfZ2gNddN7UQhF3kD?maker=JD38n7ynKYcgPpF7k1BhXEeREu1KqptU93fVGy3S624k")</f>
        <v/>
      </c>
      <c r="M169">
        <f>HYPERLINK("https://dexscreener.com/solana/CZhaw3dtiDbXBLjKamco7cF1XwbQfZ2gNddN7UQhF3kD?maker=JD38n7ynKYcgPpF7k1BhXEeREu1KqptU93fVGy3S624k","https://dexscreener.com/solana/CZhaw3dtiDbXBLjKamco7cF1XwbQfZ2gNddN7UQhF3kD?maker=JD38n7ynKYcgPpF7k1BhXEeREu1KqptU93fVGy3S624k")</f>
        <v/>
      </c>
    </row>
    <row r="170">
      <c r="A170" t="inlineStr">
        <is>
          <t>XCkz2repA5NpBYEfdEBZJMHRVLECDqiisJE1fqgpump</t>
        </is>
      </c>
      <c r="B170" t="inlineStr">
        <is>
          <t>MPLEX</t>
        </is>
      </c>
      <c r="C170" t="n">
        <v>0</v>
      </c>
      <c r="D170" t="n">
        <v>0</v>
      </c>
      <c r="E170" t="n">
        <v>0</v>
      </c>
      <c r="F170" t="n">
        <v>0</v>
      </c>
      <c r="G170" t="n">
        <v>0.185</v>
      </c>
      <c r="H170" t="n">
        <v>0</v>
      </c>
      <c r="I170" t="n">
        <v>1</v>
      </c>
      <c r="J170" t="n">
        <v>-1</v>
      </c>
      <c r="K170" t="n">
        <v>-1</v>
      </c>
      <c r="L170">
        <f>HYPERLINK("https://www.defined.fi/sol/XCkz2repA5NpBYEfdEBZJMHRVLECDqiisJE1fqgpump?maker=JD38n7ynKYcgPpF7k1BhXEeREu1KqptU93fVGy3S624k","https://www.defined.fi/sol/XCkz2repA5NpBYEfdEBZJMHRVLECDqiisJE1fqgpump?maker=JD38n7ynKYcgPpF7k1BhXEeREu1KqptU93fVGy3S624k")</f>
        <v/>
      </c>
      <c r="M170">
        <f>HYPERLINK("https://dexscreener.com/solana/XCkz2repA5NpBYEfdEBZJMHRVLECDqiisJE1fqgpump?maker=JD38n7ynKYcgPpF7k1BhXEeREu1KqptU93fVGy3S624k","https://dexscreener.com/solana/XCkz2repA5NpBYEfdEBZJMHRVLECDqiisJE1fqgpump?maker=JD38n7ynKYcgPpF7k1BhXEeREu1KqptU93fVGy3S624k")</f>
        <v/>
      </c>
    </row>
    <row r="171">
      <c r="A171" t="inlineStr">
        <is>
          <t>n54ZwXEcLnc3o7zK48nhrLV4KTU5wWD4iq7Gvdt5tik</t>
        </is>
      </c>
      <c r="B171" t="inlineStr">
        <is>
          <t>PEEP</t>
        </is>
      </c>
      <c r="C171" t="n">
        <v>0</v>
      </c>
      <c r="D171" t="n">
        <v>0</v>
      </c>
      <c r="E171" t="n">
        <v>0</v>
      </c>
      <c r="F171" t="n">
        <v>2.61</v>
      </c>
      <c r="G171" t="n">
        <v>0</v>
      </c>
      <c r="H171" t="n">
        <v>17</v>
      </c>
      <c r="I171" t="n">
        <v>0</v>
      </c>
      <c r="J171" t="n">
        <v>-1</v>
      </c>
      <c r="K171" t="n">
        <v>-1</v>
      </c>
      <c r="L171">
        <f>HYPERLINK("https://www.defined.fi/sol/n54ZwXEcLnc3o7zK48nhrLV4KTU5wWD4iq7Gvdt5tik?maker=JD38n7ynKYcgPpF7k1BhXEeREu1KqptU93fVGy3S624k","https://www.defined.fi/sol/n54ZwXEcLnc3o7zK48nhrLV4KTU5wWD4iq7Gvdt5tik?maker=JD38n7ynKYcgPpF7k1BhXEeREu1KqptU93fVGy3S624k")</f>
        <v/>
      </c>
      <c r="M171">
        <f>HYPERLINK("https://dexscreener.com/solana/n54ZwXEcLnc3o7zK48nhrLV4KTU5wWD4iq7Gvdt5tik?maker=JD38n7ynKYcgPpF7k1BhXEeREu1KqptU93fVGy3S624k","https://dexscreener.com/solana/n54ZwXEcLnc3o7zK48nhrLV4KTU5wWD4iq7Gvdt5tik?maker=JD38n7ynKYcgPpF7k1BhXEeREu1KqptU93fVGy3S624k")</f>
        <v/>
      </c>
    </row>
    <row r="172">
      <c r="A172" t="inlineStr">
        <is>
          <t>GZvQEGaFJyMfnV7zkZmZZh4yo3THi9rC9VriqneWNbU7</t>
        </is>
      </c>
      <c r="B172" t="inlineStr">
        <is>
          <t>unknown_GZvQ</t>
        </is>
      </c>
      <c r="C172" t="n">
        <v>0</v>
      </c>
      <c r="D172" t="n">
        <v>0</v>
      </c>
      <c r="E172" t="n">
        <v>0</v>
      </c>
      <c r="F172" t="n">
        <v>0.033</v>
      </c>
      <c r="G172" t="n">
        <v>0</v>
      </c>
      <c r="H172" t="n">
        <v>1</v>
      </c>
      <c r="I172" t="n">
        <v>0</v>
      </c>
      <c r="J172" t="n">
        <v>-1</v>
      </c>
      <c r="K172" t="n">
        <v>-1</v>
      </c>
      <c r="L172">
        <f>HYPERLINK("https://www.defined.fi/sol/GZvQEGaFJyMfnV7zkZmZZh4yo3THi9rC9VriqneWNbU7?maker=JD38n7ynKYcgPpF7k1BhXEeREu1KqptU93fVGy3S624k","https://www.defined.fi/sol/GZvQEGaFJyMfnV7zkZmZZh4yo3THi9rC9VriqneWNbU7?maker=JD38n7ynKYcgPpF7k1BhXEeREu1KqptU93fVGy3S624k")</f>
        <v/>
      </c>
      <c r="M172">
        <f>HYPERLINK("https://dexscreener.com/solana/GZvQEGaFJyMfnV7zkZmZZh4yo3THi9rC9VriqneWNbU7?maker=JD38n7ynKYcgPpF7k1BhXEeREu1KqptU93fVGy3S624k","https://dexscreener.com/solana/GZvQEGaFJyMfnV7zkZmZZh4yo3THi9rC9VriqneWNbU7?maker=JD38n7ynKYcgPpF7k1BhXEeREu1KqptU93fVGy3S624k")</f>
        <v/>
      </c>
    </row>
    <row r="173">
      <c r="A173" t="inlineStr">
        <is>
          <t>DriFtupJYLTosbwoN8koMbEYSx54aFAVLddWsbksjwg7</t>
        </is>
      </c>
      <c r="B173" t="inlineStr">
        <is>
          <t>DRIFT</t>
        </is>
      </c>
      <c r="C173" t="n">
        <v>0</v>
      </c>
      <c r="D173" t="n">
        <v>0</v>
      </c>
      <c r="E173" t="n">
        <v>-0</v>
      </c>
      <c r="F173" t="n">
        <v>0.158</v>
      </c>
      <c r="G173" t="n">
        <v>0.19</v>
      </c>
      <c r="H173" t="n">
        <v>5</v>
      </c>
      <c r="I173" t="n">
        <v>3</v>
      </c>
      <c r="J173" t="n">
        <v>-1</v>
      </c>
      <c r="K173" t="n">
        <v>-1</v>
      </c>
      <c r="L173">
        <f>HYPERLINK("https://www.defined.fi/sol/DriFtupJYLTosbwoN8koMbEYSx54aFAVLddWsbksjwg7?maker=JD38n7ynKYcgPpF7k1BhXEeREu1KqptU93fVGy3S624k","https://www.defined.fi/sol/DriFtupJYLTosbwoN8koMbEYSx54aFAVLddWsbksjwg7?maker=JD38n7ynKYcgPpF7k1BhXEeREu1KqptU93fVGy3S624k")</f>
        <v/>
      </c>
      <c r="M173">
        <f>HYPERLINK("https://dexscreener.com/solana/DriFtupJYLTosbwoN8koMbEYSx54aFAVLddWsbksjwg7?maker=JD38n7ynKYcgPpF7k1BhXEeREu1KqptU93fVGy3S624k","https://dexscreener.com/solana/DriFtupJYLTosbwoN8koMbEYSx54aFAVLddWsbksjwg7?maker=JD38n7ynKYcgPpF7k1BhXEeREu1KqptU93fVGy3S624k")</f>
        <v/>
      </c>
    </row>
    <row r="174">
      <c r="A174" t="inlineStr">
        <is>
          <t>BU7zw2GvabhqGnrqMMH1m2KabafehanDmtnrCSZipump</t>
        </is>
      </c>
      <c r="B174" t="inlineStr">
        <is>
          <t>BUB</t>
        </is>
      </c>
      <c r="C174" t="n">
        <v>0</v>
      </c>
      <c r="D174" t="n">
        <v>0</v>
      </c>
      <c r="E174" t="n">
        <v>0</v>
      </c>
      <c r="F174" t="n">
        <v>0</v>
      </c>
      <c r="G174" t="n">
        <v>1.36</v>
      </c>
      <c r="H174" t="n">
        <v>0</v>
      </c>
      <c r="I174" t="n">
        <v>15</v>
      </c>
      <c r="J174" t="n">
        <v>-1</v>
      </c>
      <c r="K174" t="n">
        <v>-1</v>
      </c>
      <c r="L174">
        <f>HYPERLINK("https://www.defined.fi/sol/BU7zw2GvabhqGnrqMMH1m2KabafehanDmtnrCSZipump?maker=JD38n7ynKYcgPpF7k1BhXEeREu1KqptU93fVGy3S624k","https://www.defined.fi/sol/BU7zw2GvabhqGnrqMMH1m2KabafehanDmtnrCSZipump?maker=JD38n7ynKYcgPpF7k1BhXEeREu1KqptU93fVGy3S624k")</f>
        <v/>
      </c>
      <c r="M174">
        <f>HYPERLINK("https://dexscreener.com/solana/BU7zw2GvabhqGnrqMMH1m2KabafehanDmtnrCSZipump?maker=JD38n7ynKYcgPpF7k1BhXEeREu1KqptU93fVGy3S624k","https://dexscreener.com/solana/BU7zw2GvabhqGnrqMMH1m2KabafehanDmtnrCSZipump?maker=JD38n7ynKYcgPpF7k1BhXEeREu1KqptU93fVGy3S624k")</f>
        <v/>
      </c>
    </row>
    <row r="175">
      <c r="A175" t="inlineStr">
        <is>
          <t>7AJCcWa8YWvfhmaCvftFeVWJhxyRwq8SpA8EdJbxmShD</t>
        </is>
      </c>
      <c r="B175" t="inlineStr">
        <is>
          <t>BEAR</t>
        </is>
      </c>
      <c r="C175" t="n">
        <v>0</v>
      </c>
      <c r="D175" t="n">
        <v>0</v>
      </c>
      <c r="E175" t="n">
        <v>0</v>
      </c>
      <c r="F175" t="n">
        <v>0.352</v>
      </c>
      <c r="G175" t="n">
        <v>0</v>
      </c>
      <c r="H175" t="n">
        <v>7</v>
      </c>
      <c r="I175" t="n">
        <v>0</v>
      </c>
      <c r="J175" t="n">
        <v>-1</v>
      </c>
      <c r="K175" t="n">
        <v>-1</v>
      </c>
      <c r="L175">
        <f>HYPERLINK("https://www.defined.fi/sol/7AJCcWa8YWvfhmaCvftFeVWJhxyRwq8SpA8EdJbxmShD?maker=JD38n7ynKYcgPpF7k1BhXEeREu1KqptU93fVGy3S624k","https://www.defined.fi/sol/7AJCcWa8YWvfhmaCvftFeVWJhxyRwq8SpA8EdJbxmShD?maker=JD38n7ynKYcgPpF7k1BhXEeREu1KqptU93fVGy3S624k")</f>
        <v/>
      </c>
      <c r="M175">
        <f>HYPERLINK("https://dexscreener.com/solana/7AJCcWa8YWvfhmaCvftFeVWJhxyRwq8SpA8EdJbxmShD?maker=JD38n7ynKYcgPpF7k1BhXEeREu1KqptU93fVGy3S624k","https://dexscreener.com/solana/7AJCcWa8YWvfhmaCvftFeVWJhxyRwq8SpA8EdJbxmShD?maker=JD38n7ynKYcgPpF7k1BhXEeREu1KqptU93fVGy3S624k")</f>
        <v/>
      </c>
    </row>
    <row r="176">
      <c r="A176" t="inlineStr">
        <is>
          <t>FYa25XnBsXQXAdTnsyKBKd5gZ1VZhChBRF57CqfRxJZX</t>
        </is>
      </c>
      <c r="B176" t="inlineStr">
        <is>
          <t>monk</t>
        </is>
      </c>
      <c r="C176" t="n">
        <v>0</v>
      </c>
      <c r="D176" t="n">
        <v>0</v>
      </c>
      <c r="E176" t="n">
        <v>0</v>
      </c>
      <c r="F176" t="n">
        <v>0</v>
      </c>
      <c r="G176" t="n">
        <v>1.36</v>
      </c>
      <c r="H176" t="n">
        <v>0</v>
      </c>
      <c r="I176" t="n">
        <v>15</v>
      </c>
      <c r="J176" t="n">
        <v>-1</v>
      </c>
      <c r="K176" t="n">
        <v>-1</v>
      </c>
      <c r="L176">
        <f>HYPERLINK("https://www.defined.fi/sol/FYa25XnBsXQXAdTnsyKBKd5gZ1VZhChBRF57CqfRxJZX?maker=JD38n7ynKYcgPpF7k1BhXEeREu1KqptU93fVGy3S624k","https://www.defined.fi/sol/FYa25XnBsXQXAdTnsyKBKd5gZ1VZhChBRF57CqfRxJZX?maker=JD38n7ynKYcgPpF7k1BhXEeREu1KqptU93fVGy3S624k")</f>
        <v/>
      </c>
      <c r="M176">
        <f>HYPERLINK("https://dexscreener.com/solana/FYa25XnBsXQXAdTnsyKBKd5gZ1VZhChBRF57CqfRxJZX?maker=JD38n7ynKYcgPpF7k1BhXEeREu1KqptU93fVGy3S624k","https://dexscreener.com/solana/FYa25XnBsXQXAdTnsyKBKd5gZ1VZhChBRF57CqfRxJZX?maker=JD38n7ynKYcgPpF7k1BhXEeREu1KqptU93fVGy3S624k")</f>
        <v/>
      </c>
    </row>
    <row r="177">
      <c r="A177" t="inlineStr">
        <is>
          <t>BVoFXcjNSQ8fHGNc2aeS52rLXwag52PHK2aQJsrkpump</t>
        </is>
      </c>
      <c r="B177" t="inlineStr">
        <is>
          <t>CCRU</t>
        </is>
      </c>
      <c r="C177" t="n">
        <v>0</v>
      </c>
      <c r="D177" t="n">
        <v>0</v>
      </c>
      <c r="E177" t="n">
        <v>0</v>
      </c>
      <c r="F177" t="n">
        <v>0</v>
      </c>
      <c r="G177" t="n">
        <v>40</v>
      </c>
      <c r="H177" t="n">
        <v>0</v>
      </c>
      <c r="I177" t="n">
        <v>12</v>
      </c>
      <c r="J177" t="n">
        <v>-1</v>
      </c>
      <c r="K177" t="n">
        <v>-1</v>
      </c>
      <c r="L177">
        <f>HYPERLINK("https://www.defined.fi/sol/BVoFXcjNSQ8fHGNc2aeS52rLXwag52PHK2aQJsrkpump?maker=JD38n7ynKYcgPpF7k1BhXEeREu1KqptU93fVGy3S624k","https://www.defined.fi/sol/BVoFXcjNSQ8fHGNc2aeS52rLXwag52PHK2aQJsrkpump?maker=JD38n7ynKYcgPpF7k1BhXEeREu1KqptU93fVGy3S624k")</f>
        <v/>
      </c>
      <c r="M177">
        <f>HYPERLINK("https://dexscreener.com/solana/BVoFXcjNSQ8fHGNc2aeS52rLXwag52PHK2aQJsrkpump?maker=JD38n7ynKYcgPpF7k1BhXEeREu1KqptU93fVGy3S624k","https://dexscreener.com/solana/BVoFXcjNSQ8fHGNc2aeS52rLXwag52PHK2aQJsrkpump?maker=JD38n7ynKYcgPpF7k1BhXEeREu1KqptU93fVGy3S624k")</f>
        <v/>
      </c>
    </row>
    <row r="178">
      <c r="A178" t="inlineStr">
        <is>
          <t>8XtRWb4uAAJFMP4QQhoYYCWR6XXb7ybcCdiqPwz9s5WS</t>
        </is>
      </c>
      <c r="B178" t="inlineStr">
        <is>
          <t>ALON</t>
        </is>
      </c>
      <c r="C178" t="n">
        <v>0</v>
      </c>
      <c r="D178" t="n">
        <v>0</v>
      </c>
      <c r="E178" t="n">
        <v>0</v>
      </c>
      <c r="F178" t="n">
        <v>0.039</v>
      </c>
      <c r="G178" t="n">
        <v>0</v>
      </c>
      <c r="H178" t="n">
        <v>1</v>
      </c>
      <c r="I178" t="n">
        <v>0</v>
      </c>
      <c r="J178" t="n">
        <v>-1</v>
      </c>
      <c r="K178" t="n">
        <v>-1</v>
      </c>
      <c r="L178">
        <f>HYPERLINK("https://www.defined.fi/sol/8XtRWb4uAAJFMP4QQhoYYCWR6XXb7ybcCdiqPwz9s5WS?maker=JD38n7ynKYcgPpF7k1BhXEeREu1KqptU93fVGy3S624k","https://www.defined.fi/sol/8XtRWb4uAAJFMP4QQhoYYCWR6XXb7ybcCdiqPwz9s5WS?maker=JD38n7ynKYcgPpF7k1BhXEeREu1KqptU93fVGy3S624k")</f>
        <v/>
      </c>
      <c r="M178">
        <f>HYPERLINK("https://dexscreener.com/solana/8XtRWb4uAAJFMP4QQhoYYCWR6XXb7ybcCdiqPwz9s5WS?maker=JD38n7ynKYcgPpF7k1BhXEeREu1KqptU93fVGy3S624k","https://dexscreener.com/solana/8XtRWb4uAAJFMP4QQhoYYCWR6XXb7ybcCdiqPwz9s5WS?maker=JD38n7ynKYcgPpF7k1BhXEeREu1KqptU93fVGy3S624k")</f>
        <v/>
      </c>
    </row>
    <row r="179">
      <c r="A179" t="inlineStr">
        <is>
          <t>DV2TCTbENV9xJ14kHC89qd1w2KZB6efvZKHNRpoo5cuD</t>
        </is>
      </c>
      <c r="B179" t="inlineStr">
        <is>
          <t>MYKE</t>
        </is>
      </c>
      <c r="C179" t="n">
        <v>0</v>
      </c>
      <c r="D179" t="n">
        <v>-0.003</v>
      </c>
      <c r="E179" t="n">
        <v>-0.01</v>
      </c>
      <c r="F179" t="n">
        <v>0.549</v>
      </c>
      <c r="G179" t="n">
        <v>0.544</v>
      </c>
      <c r="H179" t="n">
        <v>5</v>
      </c>
      <c r="I179" t="n">
        <v>11</v>
      </c>
      <c r="J179" t="n">
        <v>-1</v>
      </c>
      <c r="K179" t="n">
        <v>-1</v>
      </c>
      <c r="L179">
        <f>HYPERLINK("https://www.defined.fi/sol/DV2TCTbENV9xJ14kHC89qd1w2KZB6efvZKHNRpoo5cuD?maker=JD38n7ynKYcgPpF7k1BhXEeREu1KqptU93fVGy3S624k","https://www.defined.fi/sol/DV2TCTbENV9xJ14kHC89qd1w2KZB6efvZKHNRpoo5cuD?maker=JD38n7ynKYcgPpF7k1BhXEeREu1KqptU93fVGy3S624k")</f>
        <v/>
      </c>
      <c r="M179">
        <f>HYPERLINK("https://dexscreener.com/solana/DV2TCTbENV9xJ14kHC89qd1w2KZB6efvZKHNRpoo5cuD?maker=JD38n7ynKYcgPpF7k1BhXEeREu1KqptU93fVGy3S624k","https://dexscreener.com/solana/DV2TCTbENV9xJ14kHC89qd1w2KZB6efvZKHNRpoo5cuD?maker=JD38n7ynKYcgPpF7k1BhXEeREu1KqptU93fVGy3S624k")</f>
        <v/>
      </c>
    </row>
    <row r="180">
      <c r="A180" t="inlineStr">
        <is>
          <t>8x17zMmVjJxqswjX4hNpxVPc7Tr5UabVJF3kv8TKq8Y3</t>
        </is>
      </c>
      <c r="B180" t="inlineStr">
        <is>
          <t>SAGIT</t>
        </is>
      </c>
      <c r="C180" t="n">
        <v>0</v>
      </c>
      <c r="D180" t="n">
        <v>0</v>
      </c>
      <c r="E180" t="n">
        <v>0</v>
      </c>
      <c r="F180" t="n">
        <v>0</v>
      </c>
      <c r="G180" t="n">
        <v>4.28</v>
      </c>
      <c r="H180" t="n">
        <v>0</v>
      </c>
      <c r="I180" t="n">
        <v>9</v>
      </c>
      <c r="J180" t="n">
        <v>-1</v>
      </c>
      <c r="K180" t="n">
        <v>-1</v>
      </c>
      <c r="L180">
        <f>HYPERLINK("https://www.defined.fi/sol/8x17zMmVjJxqswjX4hNpxVPc7Tr5UabVJF3kv8TKq8Y3?maker=JD38n7ynKYcgPpF7k1BhXEeREu1KqptU93fVGy3S624k","https://www.defined.fi/sol/8x17zMmVjJxqswjX4hNpxVPc7Tr5UabVJF3kv8TKq8Y3?maker=JD38n7ynKYcgPpF7k1BhXEeREu1KqptU93fVGy3S624k")</f>
        <v/>
      </c>
      <c r="M180">
        <f>HYPERLINK("https://dexscreener.com/solana/8x17zMmVjJxqswjX4hNpxVPc7Tr5UabVJF3kv8TKq8Y3?maker=JD38n7ynKYcgPpF7k1BhXEeREu1KqptU93fVGy3S624k","https://dexscreener.com/solana/8x17zMmVjJxqswjX4hNpxVPc7Tr5UabVJF3kv8TKq8Y3?maker=JD38n7ynKYcgPpF7k1BhXEeREu1KqptU93fVGy3S624k")</f>
        <v/>
      </c>
    </row>
    <row r="181">
      <c r="A181" t="inlineStr">
        <is>
          <t>7Zt2KUh5mkpEpPGcNcFy51aGkh9Ycb5ELcqRH1n2GmAe</t>
        </is>
      </c>
      <c r="B181" t="inlineStr">
        <is>
          <t>LIBRA</t>
        </is>
      </c>
      <c r="C181" t="n">
        <v>0</v>
      </c>
      <c r="D181" t="n">
        <v>0</v>
      </c>
      <c r="E181" t="n">
        <v>0</v>
      </c>
      <c r="F181" t="n">
        <v>0</v>
      </c>
      <c r="G181" t="n">
        <v>14.73</v>
      </c>
      <c r="H181" t="n">
        <v>0</v>
      </c>
      <c r="I181" t="n">
        <v>12</v>
      </c>
      <c r="J181" t="n">
        <v>-1</v>
      </c>
      <c r="K181" t="n">
        <v>-1</v>
      </c>
      <c r="L181">
        <f>HYPERLINK("https://www.defined.fi/sol/7Zt2KUh5mkpEpPGcNcFy51aGkh9Ycb5ELcqRH1n2GmAe?maker=JD38n7ynKYcgPpF7k1BhXEeREu1KqptU93fVGy3S624k","https://www.defined.fi/sol/7Zt2KUh5mkpEpPGcNcFy51aGkh9Ycb5ELcqRH1n2GmAe?maker=JD38n7ynKYcgPpF7k1BhXEeREu1KqptU93fVGy3S624k")</f>
        <v/>
      </c>
      <c r="M181">
        <f>HYPERLINK("https://dexscreener.com/solana/7Zt2KUh5mkpEpPGcNcFy51aGkh9Ycb5ELcqRH1n2GmAe?maker=JD38n7ynKYcgPpF7k1BhXEeREu1KqptU93fVGy3S624k","https://dexscreener.com/solana/7Zt2KUh5mkpEpPGcNcFy51aGkh9Ycb5ELcqRH1n2GmAe?maker=JD38n7ynKYcgPpF7k1BhXEeREu1KqptU93fVGy3S624k")</f>
        <v/>
      </c>
    </row>
    <row r="182">
      <c r="A182" t="inlineStr">
        <is>
          <t>2zrH2jE542mzB4HABgBjdWMQPtNC5H12pwo1iLpfpump</t>
        </is>
      </c>
      <c r="B182" t="inlineStr">
        <is>
          <t>alpha</t>
        </is>
      </c>
      <c r="C182" t="n">
        <v>0</v>
      </c>
      <c r="D182" t="n">
        <v>0</v>
      </c>
      <c r="E182" t="n">
        <v>0</v>
      </c>
      <c r="F182" t="n">
        <v>0</v>
      </c>
      <c r="G182" t="n">
        <v>1.15</v>
      </c>
      <c r="H182" t="n">
        <v>0</v>
      </c>
      <c r="I182" t="n">
        <v>3</v>
      </c>
      <c r="J182" t="n">
        <v>-1</v>
      </c>
      <c r="K182" t="n">
        <v>-1</v>
      </c>
      <c r="L182">
        <f>HYPERLINK("https://www.defined.fi/sol/2zrH2jE542mzB4HABgBjdWMQPtNC5H12pwo1iLpfpump?maker=JD38n7ynKYcgPpF7k1BhXEeREu1KqptU93fVGy3S624k","https://www.defined.fi/sol/2zrH2jE542mzB4HABgBjdWMQPtNC5H12pwo1iLpfpump?maker=JD38n7ynKYcgPpF7k1BhXEeREu1KqptU93fVGy3S624k")</f>
        <v/>
      </c>
      <c r="M182">
        <f>HYPERLINK("https://dexscreener.com/solana/2zrH2jE542mzB4HABgBjdWMQPtNC5H12pwo1iLpfpump?maker=JD38n7ynKYcgPpF7k1BhXEeREu1KqptU93fVGy3S624k","https://dexscreener.com/solana/2zrH2jE542mzB4HABgBjdWMQPtNC5H12pwo1iLpfpump?maker=JD38n7ynKYcgPpF7k1BhXEeREu1KqptU93fVGy3S624k")</f>
        <v/>
      </c>
    </row>
    <row r="183">
      <c r="A183" t="inlineStr">
        <is>
          <t>CmomKM8iPKRSMN7y1jqyW1QKj5bGoZmbvNZXWBJSUdnZ</t>
        </is>
      </c>
      <c r="B183" t="inlineStr">
        <is>
          <t>CANCER</t>
        </is>
      </c>
      <c r="C183" t="n">
        <v>0</v>
      </c>
      <c r="D183" t="n">
        <v>0.019</v>
      </c>
      <c r="E183" t="n">
        <v>0.08</v>
      </c>
      <c r="F183" t="n">
        <v>2.5</v>
      </c>
      <c r="G183" t="n">
        <v>0.248</v>
      </c>
      <c r="H183" t="n">
        <v>15</v>
      </c>
      <c r="I183" t="n">
        <v>2</v>
      </c>
      <c r="J183" t="n">
        <v>-1</v>
      </c>
      <c r="K183" t="n">
        <v>-1</v>
      </c>
      <c r="L183">
        <f>HYPERLINK("https://www.defined.fi/sol/CmomKM8iPKRSMN7y1jqyW1QKj5bGoZmbvNZXWBJSUdnZ?maker=JD38n7ynKYcgPpF7k1BhXEeREu1KqptU93fVGy3S624k","https://www.defined.fi/sol/CmomKM8iPKRSMN7y1jqyW1QKj5bGoZmbvNZXWBJSUdnZ?maker=JD38n7ynKYcgPpF7k1BhXEeREu1KqptU93fVGy3S624k")</f>
        <v/>
      </c>
      <c r="M183">
        <f>HYPERLINK("https://dexscreener.com/solana/CmomKM8iPKRSMN7y1jqyW1QKj5bGoZmbvNZXWBJSUdnZ?maker=JD38n7ynKYcgPpF7k1BhXEeREu1KqptU93fVGy3S624k","https://dexscreener.com/solana/CmomKM8iPKRSMN7y1jqyW1QKj5bGoZmbvNZXWBJSUdnZ?maker=JD38n7ynKYcgPpF7k1BhXEeREu1KqptU93fVGy3S624k")</f>
        <v/>
      </c>
    </row>
    <row r="184">
      <c r="A184" t="inlineStr">
        <is>
          <t>FkBF9u1upwEMUPxnXjcydxxVSxgr8f3k1YXbz7G7bmtA</t>
        </is>
      </c>
      <c r="B184" t="inlineStr">
        <is>
          <t>glorp</t>
        </is>
      </c>
      <c r="C184" t="n">
        <v>0</v>
      </c>
      <c r="D184" t="n">
        <v>0.061</v>
      </c>
      <c r="E184" t="n">
        <v>0.01</v>
      </c>
      <c r="F184" t="n">
        <v>2.57</v>
      </c>
      <c r="G184" t="n">
        <v>37.43</v>
      </c>
      <c r="H184" t="n">
        <v>1</v>
      </c>
      <c r="I184" t="n">
        <v>203</v>
      </c>
      <c r="J184" t="n">
        <v>-1</v>
      </c>
      <c r="K184" t="n">
        <v>-1</v>
      </c>
      <c r="L184">
        <f>HYPERLINK("https://www.defined.fi/sol/FkBF9u1upwEMUPxnXjcydxxVSxgr8f3k1YXbz7G7bmtA?maker=JD38n7ynKYcgPpF7k1BhXEeREu1KqptU93fVGy3S624k","https://www.defined.fi/sol/FkBF9u1upwEMUPxnXjcydxxVSxgr8f3k1YXbz7G7bmtA?maker=JD38n7ynKYcgPpF7k1BhXEeREu1KqptU93fVGy3S624k")</f>
        <v/>
      </c>
      <c r="M184">
        <f>HYPERLINK("https://dexscreener.com/solana/FkBF9u1upwEMUPxnXjcydxxVSxgr8f3k1YXbz7G7bmtA?maker=JD38n7ynKYcgPpF7k1BhXEeREu1KqptU93fVGy3S624k","https://dexscreener.com/solana/FkBF9u1upwEMUPxnXjcydxxVSxgr8f3k1YXbz7G7bmtA?maker=JD38n7ynKYcgPpF7k1BhXEeREu1KqptU93fVGy3S624k")</f>
        <v/>
      </c>
    </row>
    <row r="185">
      <c r="A185" t="inlineStr">
        <is>
          <t>SCSuPPNUSypLBsV4darsrYNg4ANPgaGhKhsA3GmMyjz</t>
        </is>
      </c>
      <c r="B185" t="inlineStr">
        <is>
          <t>SCS</t>
        </is>
      </c>
      <c r="C185" t="n">
        <v>0</v>
      </c>
      <c r="D185" t="n">
        <v>0</v>
      </c>
      <c r="E185" t="n">
        <v>-1</v>
      </c>
      <c r="F185" t="n">
        <v>0</v>
      </c>
      <c r="G185" t="n">
        <v>2.24</v>
      </c>
      <c r="H185" t="n">
        <v>0</v>
      </c>
      <c r="I185" t="n">
        <v>18</v>
      </c>
      <c r="J185" t="n">
        <v>-1</v>
      </c>
      <c r="K185" t="n">
        <v>-1</v>
      </c>
      <c r="L185">
        <f>HYPERLINK("https://www.defined.fi/sol/SCSuPPNUSypLBsV4darsrYNg4ANPgaGhKhsA3GmMyjz?maker=JD38n7ynKYcgPpF7k1BhXEeREu1KqptU93fVGy3S624k","https://www.defined.fi/sol/SCSuPPNUSypLBsV4darsrYNg4ANPgaGhKhsA3GmMyjz?maker=JD38n7ynKYcgPpF7k1BhXEeREu1KqptU93fVGy3S624k")</f>
        <v/>
      </c>
      <c r="M185">
        <f>HYPERLINK("https://dexscreener.com/solana/SCSuPPNUSypLBsV4darsrYNg4ANPgaGhKhsA3GmMyjz?maker=JD38n7ynKYcgPpF7k1BhXEeREu1KqptU93fVGy3S624k","https://dexscreener.com/solana/SCSuPPNUSypLBsV4darsrYNg4ANPgaGhKhsA3GmMyjz?maker=JD38n7ynKYcgPpF7k1BhXEeREu1KqptU93fVGy3S624k")</f>
        <v/>
      </c>
    </row>
    <row r="186">
      <c r="A186" t="inlineStr">
        <is>
          <t>6yjNqPzTSanBWSa6dxVEgTjePXBrZ2FoHLDQwYwEsyM6</t>
        </is>
      </c>
      <c r="B186" t="inlineStr">
        <is>
          <t>Chud</t>
        </is>
      </c>
      <c r="C186" t="n">
        <v>0</v>
      </c>
      <c r="D186" t="n">
        <v>-0.001</v>
      </c>
      <c r="E186" t="n">
        <v>-0</v>
      </c>
      <c r="F186" t="n">
        <v>0.501</v>
      </c>
      <c r="G186" t="n">
        <v>8.73</v>
      </c>
      <c r="H186" t="n">
        <v>1</v>
      </c>
      <c r="I186" t="n">
        <v>10</v>
      </c>
      <c r="J186" t="n">
        <v>-1</v>
      </c>
      <c r="K186" t="n">
        <v>-1</v>
      </c>
      <c r="L186">
        <f>HYPERLINK("https://www.defined.fi/sol/6yjNqPzTSanBWSa6dxVEgTjePXBrZ2FoHLDQwYwEsyM6?maker=JD38n7ynKYcgPpF7k1BhXEeREu1KqptU93fVGy3S624k","https://www.defined.fi/sol/6yjNqPzTSanBWSa6dxVEgTjePXBrZ2FoHLDQwYwEsyM6?maker=JD38n7ynKYcgPpF7k1BhXEeREu1KqptU93fVGy3S624k")</f>
        <v/>
      </c>
      <c r="M186">
        <f>HYPERLINK("https://dexscreener.com/solana/6yjNqPzTSanBWSa6dxVEgTjePXBrZ2FoHLDQwYwEsyM6?maker=JD38n7ynKYcgPpF7k1BhXEeREu1KqptU93fVGy3S624k","https://dexscreener.com/solana/6yjNqPzTSanBWSa6dxVEgTjePXBrZ2FoHLDQwYwEsyM6?maker=JD38n7ynKYcgPpF7k1BhXEeREu1KqptU93fVGy3S624k")</f>
        <v/>
      </c>
    </row>
    <row r="187">
      <c r="A187" t="inlineStr">
        <is>
          <t>7woCERDM7WV4XaBLfdGwvHBX3EJHQqp8XjArrgSFKkpL</t>
        </is>
      </c>
      <c r="B187" t="inlineStr">
        <is>
          <t>dubcat</t>
        </is>
      </c>
      <c r="C187" t="n">
        <v>0</v>
      </c>
      <c r="D187" t="n">
        <v>0</v>
      </c>
      <c r="E187" t="n">
        <v>0</v>
      </c>
      <c r="F187" t="n">
        <v>0</v>
      </c>
      <c r="G187" t="n">
        <v>0.904</v>
      </c>
      <c r="H187" t="n">
        <v>0</v>
      </c>
      <c r="I187" t="n">
        <v>13</v>
      </c>
      <c r="J187" t="n">
        <v>-1</v>
      </c>
      <c r="K187" t="n">
        <v>-1</v>
      </c>
      <c r="L187">
        <f>HYPERLINK("https://www.defined.fi/sol/7woCERDM7WV4XaBLfdGwvHBX3EJHQqp8XjArrgSFKkpL?maker=JD38n7ynKYcgPpF7k1BhXEeREu1KqptU93fVGy3S624k","https://www.defined.fi/sol/7woCERDM7WV4XaBLfdGwvHBX3EJHQqp8XjArrgSFKkpL?maker=JD38n7ynKYcgPpF7k1BhXEeREu1KqptU93fVGy3S624k")</f>
        <v/>
      </c>
      <c r="M187">
        <f>HYPERLINK("https://dexscreener.com/solana/7woCERDM7WV4XaBLfdGwvHBX3EJHQqp8XjArrgSFKkpL?maker=JD38n7ynKYcgPpF7k1BhXEeREu1KqptU93fVGy3S624k","https://dexscreener.com/solana/7woCERDM7WV4XaBLfdGwvHBX3EJHQqp8XjArrgSFKkpL?maker=JD38n7ynKYcgPpF7k1BhXEeREu1KqptU93fVGy3S624k")</f>
        <v/>
      </c>
    </row>
    <row r="188">
      <c r="A188" t="inlineStr">
        <is>
          <t>FsBPYiGZ4bhUxVSPP7XPJYfTPm5PsLJc2WGZaFaDpump</t>
        </is>
      </c>
      <c r="B188" t="inlineStr">
        <is>
          <t>MONGY</t>
        </is>
      </c>
      <c r="C188" t="n">
        <v>0</v>
      </c>
      <c r="D188" t="n">
        <v>0</v>
      </c>
      <c r="E188" t="n">
        <v>0</v>
      </c>
      <c r="F188" t="n">
        <v>0</v>
      </c>
      <c r="G188" t="n">
        <v>4.47</v>
      </c>
      <c r="H188" t="n">
        <v>0</v>
      </c>
      <c r="I188" t="n">
        <v>9</v>
      </c>
      <c r="J188" t="n">
        <v>-1</v>
      </c>
      <c r="K188" t="n">
        <v>-1</v>
      </c>
      <c r="L188">
        <f>HYPERLINK("https://www.defined.fi/sol/FsBPYiGZ4bhUxVSPP7XPJYfTPm5PsLJc2WGZaFaDpump?maker=JD38n7ynKYcgPpF7k1BhXEeREu1KqptU93fVGy3S624k","https://www.defined.fi/sol/FsBPYiGZ4bhUxVSPP7XPJYfTPm5PsLJc2WGZaFaDpump?maker=JD38n7ynKYcgPpF7k1BhXEeREu1KqptU93fVGy3S624k")</f>
        <v/>
      </c>
      <c r="M188">
        <f>HYPERLINK("https://dexscreener.com/solana/FsBPYiGZ4bhUxVSPP7XPJYfTPm5PsLJc2WGZaFaDpump?maker=JD38n7ynKYcgPpF7k1BhXEeREu1KqptU93fVGy3S624k","https://dexscreener.com/solana/FsBPYiGZ4bhUxVSPP7XPJYfTPm5PsLJc2WGZaFaDpump?maker=JD38n7ynKYcgPpF7k1BhXEeREu1KqptU93fVGy3S624k")</f>
        <v/>
      </c>
    </row>
    <row r="189">
      <c r="A189" t="inlineStr">
        <is>
          <t>CiKu4eHsVrc1eueVQeHn7qhXTcVu95gSQmBpX4utjL9z</t>
        </is>
      </c>
      <c r="B189" t="inlineStr">
        <is>
          <t>SHIB</t>
        </is>
      </c>
      <c r="C189" t="n">
        <v>0</v>
      </c>
      <c r="D189" t="n">
        <v>0</v>
      </c>
      <c r="E189" t="n">
        <v>0</v>
      </c>
      <c r="F189" t="n">
        <v>0</v>
      </c>
      <c r="G189" t="n">
        <v>3.02</v>
      </c>
      <c r="H189" t="n">
        <v>0</v>
      </c>
      <c r="I189" t="n">
        <v>24</v>
      </c>
      <c r="J189" t="n">
        <v>-1</v>
      </c>
      <c r="K189" t="n">
        <v>-1</v>
      </c>
      <c r="L189">
        <f>HYPERLINK("https://www.defined.fi/sol/CiKu4eHsVrc1eueVQeHn7qhXTcVu95gSQmBpX4utjL9z?maker=JD38n7ynKYcgPpF7k1BhXEeREu1KqptU93fVGy3S624k","https://www.defined.fi/sol/CiKu4eHsVrc1eueVQeHn7qhXTcVu95gSQmBpX4utjL9z?maker=JD38n7ynKYcgPpF7k1BhXEeREu1KqptU93fVGy3S624k")</f>
        <v/>
      </c>
      <c r="M189">
        <f>HYPERLINK("https://dexscreener.com/solana/CiKu4eHsVrc1eueVQeHn7qhXTcVu95gSQmBpX4utjL9z?maker=JD38n7ynKYcgPpF7k1BhXEeREu1KqptU93fVGy3S624k","https://dexscreener.com/solana/CiKu4eHsVrc1eueVQeHn7qhXTcVu95gSQmBpX4utjL9z?maker=JD38n7ynKYcgPpF7k1BhXEeREu1KqptU93fVGy3S624k")</f>
        <v/>
      </c>
    </row>
    <row r="190">
      <c r="A190" t="inlineStr">
        <is>
          <t>LSTxxxnJzKDFSLr4dUkPcmCf5VyryEqzPLz5j4bpxFp</t>
        </is>
      </c>
      <c r="B190" t="inlineStr">
        <is>
          <t>LST</t>
        </is>
      </c>
      <c r="C190" t="n">
        <v>0</v>
      </c>
      <c r="D190" t="n">
        <v>0</v>
      </c>
      <c r="E190" t="n">
        <v>0</v>
      </c>
      <c r="F190" t="n">
        <v>0</v>
      </c>
      <c r="G190" t="n">
        <v>0.42</v>
      </c>
      <c r="H190" t="n">
        <v>0</v>
      </c>
      <c r="I190" t="n">
        <v>6</v>
      </c>
      <c r="J190" t="n">
        <v>-1</v>
      </c>
      <c r="K190" t="n">
        <v>-1</v>
      </c>
      <c r="L190">
        <f>HYPERLINK("https://www.defined.fi/sol/LSTxxxnJzKDFSLr4dUkPcmCf5VyryEqzPLz5j4bpxFp?maker=JD38n7ynKYcgPpF7k1BhXEeREu1KqptU93fVGy3S624k","https://www.defined.fi/sol/LSTxxxnJzKDFSLr4dUkPcmCf5VyryEqzPLz5j4bpxFp?maker=JD38n7ynKYcgPpF7k1BhXEeREu1KqptU93fVGy3S624k")</f>
        <v/>
      </c>
      <c r="M190">
        <f>HYPERLINK("https://dexscreener.com/solana/LSTxxxnJzKDFSLr4dUkPcmCf5VyryEqzPLz5j4bpxFp?maker=JD38n7ynKYcgPpF7k1BhXEeREu1KqptU93fVGy3S624k","https://dexscreener.com/solana/LSTxxxnJzKDFSLr4dUkPcmCf5VyryEqzPLz5j4bpxFp?maker=JD38n7ynKYcgPpF7k1BhXEeREu1KqptU93fVGy3S624k")</f>
        <v/>
      </c>
    </row>
    <row r="191">
      <c r="A191" t="inlineStr">
        <is>
          <t>C2nneybCJP2i6mk6Nu6SfTcxoNXNLjngnzwDgje2eNrr</t>
        </is>
      </c>
      <c r="B191" t="inlineStr">
        <is>
          <t>JHH</t>
        </is>
      </c>
      <c r="C191" t="n">
        <v>0</v>
      </c>
      <c r="D191" t="n">
        <v>0</v>
      </c>
      <c r="E191" t="n">
        <v>0</v>
      </c>
      <c r="F191" t="n">
        <v>0</v>
      </c>
      <c r="G191" t="n">
        <v>4.29</v>
      </c>
      <c r="H191" t="n">
        <v>0</v>
      </c>
      <c r="I191" t="n">
        <v>13</v>
      </c>
      <c r="J191" t="n">
        <v>-1</v>
      </c>
      <c r="K191" t="n">
        <v>-1</v>
      </c>
      <c r="L191">
        <f>HYPERLINK("https://www.defined.fi/sol/C2nneybCJP2i6mk6Nu6SfTcxoNXNLjngnzwDgje2eNrr?maker=JD38n7ynKYcgPpF7k1BhXEeREu1KqptU93fVGy3S624k","https://www.defined.fi/sol/C2nneybCJP2i6mk6Nu6SfTcxoNXNLjngnzwDgje2eNrr?maker=JD38n7ynKYcgPpF7k1BhXEeREu1KqptU93fVGy3S624k")</f>
        <v/>
      </c>
      <c r="M191">
        <f>HYPERLINK("https://dexscreener.com/solana/C2nneybCJP2i6mk6Nu6SfTcxoNXNLjngnzwDgje2eNrr?maker=JD38n7ynKYcgPpF7k1BhXEeREu1KqptU93fVGy3S624k","https://dexscreener.com/solana/C2nneybCJP2i6mk6Nu6SfTcxoNXNLjngnzwDgje2eNrr?maker=JD38n7ynKYcgPpF7k1BhXEeREu1KqptU93fVGy3S624k")</f>
        <v/>
      </c>
    </row>
    <row r="192">
      <c r="A192" t="inlineStr">
        <is>
          <t>3NZ9JMVBmGAqocybic2c7LQCJScmgsAZ6vQqTDzcqmJh</t>
        </is>
      </c>
      <c r="B192" t="inlineStr">
        <is>
          <t>WBTC</t>
        </is>
      </c>
      <c r="C192" t="n">
        <v>0</v>
      </c>
      <c r="D192" t="n">
        <v>0.006</v>
      </c>
      <c r="E192" t="n">
        <v>-1</v>
      </c>
      <c r="F192" t="n">
        <v>36.96</v>
      </c>
      <c r="G192" t="n">
        <v>47.41</v>
      </c>
      <c r="H192" t="n">
        <v>37</v>
      </c>
      <c r="I192" t="n">
        <v>7</v>
      </c>
      <c r="J192" t="n">
        <v>-1</v>
      </c>
      <c r="K192" t="n">
        <v>-1</v>
      </c>
      <c r="L192">
        <f>HYPERLINK("https://www.defined.fi/sol/3NZ9JMVBmGAqocybic2c7LQCJScmgsAZ6vQqTDzcqmJh?maker=JD38n7ynKYcgPpF7k1BhXEeREu1KqptU93fVGy3S624k","https://www.defined.fi/sol/3NZ9JMVBmGAqocybic2c7LQCJScmgsAZ6vQqTDzcqmJh?maker=JD38n7ynKYcgPpF7k1BhXEeREu1KqptU93fVGy3S624k")</f>
        <v/>
      </c>
      <c r="M192">
        <f>HYPERLINK("https://dexscreener.com/solana/3NZ9JMVBmGAqocybic2c7LQCJScmgsAZ6vQqTDzcqmJh?maker=JD38n7ynKYcgPpF7k1BhXEeREu1KqptU93fVGy3S624k","https://dexscreener.com/solana/3NZ9JMVBmGAqocybic2c7LQCJScmgsAZ6vQqTDzcqmJh?maker=JD38n7ynKYcgPpF7k1BhXEeREu1KqptU93fVGy3S624k")</f>
        <v/>
      </c>
    </row>
    <row r="193">
      <c r="A193" t="inlineStr">
        <is>
          <t>8YSTt9qbkMD1gboEnRmTrscVoZ8i8CDh8vf1XBcdpump</t>
        </is>
      </c>
      <c r="B193" t="inlineStr">
        <is>
          <t>miri</t>
        </is>
      </c>
      <c r="C193" t="n">
        <v>0</v>
      </c>
      <c r="D193" t="n">
        <v>0</v>
      </c>
      <c r="E193" t="n">
        <v>0</v>
      </c>
      <c r="F193" t="n">
        <v>0.753</v>
      </c>
      <c r="G193" t="n">
        <v>11.51</v>
      </c>
      <c r="H193" t="n">
        <v>15</v>
      </c>
      <c r="I193" t="n">
        <v>3</v>
      </c>
      <c r="J193" t="n">
        <v>-1</v>
      </c>
      <c r="K193" t="n">
        <v>-1</v>
      </c>
      <c r="L193">
        <f>HYPERLINK("https://www.defined.fi/sol/8YSTt9qbkMD1gboEnRmTrscVoZ8i8CDh8vf1XBcdpump?maker=JD38n7ynKYcgPpF7k1BhXEeREu1KqptU93fVGy3S624k","https://www.defined.fi/sol/8YSTt9qbkMD1gboEnRmTrscVoZ8i8CDh8vf1XBcdpump?maker=JD38n7ynKYcgPpF7k1BhXEeREu1KqptU93fVGy3S624k")</f>
        <v/>
      </c>
      <c r="M193">
        <f>HYPERLINK("https://dexscreener.com/solana/8YSTt9qbkMD1gboEnRmTrscVoZ8i8CDh8vf1XBcdpump?maker=JD38n7ynKYcgPpF7k1BhXEeREu1KqptU93fVGy3S624k","https://dexscreener.com/solana/8YSTt9qbkMD1gboEnRmTrscVoZ8i8CDh8vf1XBcdpump?maker=JD38n7ynKYcgPpF7k1BhXEeREu1KqptU93fVGy3S624k")</f>
        <v/>
      </c>
    </row>
    <row r="194">
      <c r="A194" t="inlineStr">
        <is>
          <t>Dso1bDeDjCQxTrWHqUUi63oBvV7Mdm6WaobLbQ7gnPQ</t>
        </is>
      </c>
      <c r="B194" t="inlineStr">
        <is>
          <t>dSOL</t>
        </is>
      </c>
      <c r="C194" t="n">
        <v>0</v>
      </c>
      <c r="D194" t="n">
        <v>0</v>
      </c>
      <c r="E194" t="n">
        <v>-1</v>
      </c>
      <c r="F194" t="n">
        <v>0</v>
      </c>
      <c r="G194" t="n">
        <v>0.177</v>
      </c>
      <c r="H194" t="n">
        <v>0</v>
      </c>
      <c r="I194" t="n">
        <v>5</v>
      </c>
      <c r="J194" t="n">
        <v>-1</v>
      </c>
      <c r="K194" t="n">
        <v>-1</v>
      </c>
      <c r="L194">
        <f>HYPERLINK("https://www.defined.fi/sol/Dso1bDeDjCQxTrWHqUUi63oBvV7Mdm6WaobLbQ7gnPQ?maker=JD38n7ynKYcgPpF7k1BhXEeREu1KqptU93fVGy3S624k","https://www.defined.fi/sol/Dso1bDeDjCQxTrWHqUUi63oBvV7Mdm6WaobLbQ7gnPQ?maker=JD38n7ynKYcgPpF7k1BhXEeREu1KqptU93fVGy3S624k")</f>
        <v/>
      </c>
      <c r="M194">
        <f>HYPERLINK("https://dexscreener.com/solana/Dso1bDeDjCQxTrWHqUUi63oBvV7Mdm6WaobLbQ7gnPQ?maker=JD38n7ynKYcgPpF7k1BhXEeREu1KqptU93fVGy3S624k","https://dexscreener.com/solana/Dso1bDeDjCQxTrWHqUUi63oBvV7Mdm6WaobLbQ7gnPQ?maker=JD38n7ynKYcgPpF7k1BhXEeREu1KqptU93fVGy3S624k")</f>
        <v/>
      </c>
    </row>
    <row r="195">
      <c r="A195" t="inlineStr">
        <is>
          <t>5ToDNkiBAK6k697RRyngTburU7yZNFZFx7jzsD1Uc7pK</t>
        </is>
      </c>
      <c r="B195" t="inlineStr">
        <is>
          <t>NPCS</t>
        </is>
      </c>
      <c r="C195" t="n">
        <v>0</v>
      </c>
      <c r="D195" t="n">
        <v>-0.004</v>
      </c>
      <c r="E195" t="n">
        <v>-0</v>
      </c>
      <c r="F195" t="n">
        <v>0.703</v>
      </c>
      <c r="G195" t="n">
        <v>46.6</v>
      </c>
      <c r="H195" t="n">
        <v>2</v>
      </c>
      <c r="I195" t="n">
        <v>21</v>
      </c>
      <c r="J195" t="n">
        <v>-1</v>
      </c>
      <c r="K195" t="n">
        <v>-1</v>
      </c>
      <c r="L195">
        <f>HYPERLINK("https://www.defined.fi/sol/5ToDNkiBAK6k697RRyngTburU7yZNFZFx7jzsD1Uc7pK?maker=JD38n7ynKYcgPpF7k1BhXEeREu1KqptU93fVGy3S624k","https://www.defined.fi/sol/5ToDNkiBAK6k697RRyngTburU7yZNFZFx7jzsD1Uc7pK?maker=JD38n7ynKYcgPpF7k1BhXEeREu1KqptU93fVGy3S624k")</f>
        <v/>
      </c>
      <c r="M195">
        <f>HYPERLINK("https://dexscreener.com/solana/5ToDNkiBAK6k697RRyngTburU7yZNFZFx7jzsD1Uc7pK?maker=JD38n7ynKYcgPpF7k1BhXEeREu1KqptU93fVGy3S624k","https://dexscreener.com/solana/5ToDNkiBAK6k697RRyngTburU7yZNFZFx7jzsD1Uc7pK?maker=JD38n7ynKYcgPpF7k1BhXEeREu1KqptU93fVGy3S624k")</f>
        <v/>
      </c>
    </row>
    <row r="196">
      <c r="A196" t="inlineStr">
        <is>
          <t>moon18sDJGhymHnyEMHWPdqjmSykNhFP77LxPZoueTt</t>
        </is>
      </c>
      <c r="B196" t="inlineStr">
        <is>
          <t>$MVB</t>
        </is>
      </c>
      <c r="C196" t="n">
        <v>0</v>
      </c>
      <c r="D196" t="n">
        <v>0</v>
      </c>
      <c r="E196" t="n">
        <v>0</v>
      </c>
      <c r="F196" t="n">
        <v>0</v>
      </c>
      <c r="G196" t="n">
        <v>0</v>
      </c>
      <c r="H196" t="n">
        <v>0</v>
      </c>
      <c r="I196" t="n">
        <v>0</v>
      </c>
      <c r="J196" t="n">
        <v>-1</v>
      </c>
      <c r="K196" t="n">
        <v>-1</v>
      </c>
      <c r="L196">
        <f>HYPERLINK("https://www.defined.fi/sol/moon18sDJGhymHnyEMHWPdqjmSykNhFP77LxPZoueTt?maker=JD38n7ynKYcgPpF7k1BhXEeREu1KqptU93fVGy3S624k","https://www.defined.fi/sol/moon18sDJGhymHnyEMHWPdqjmSykNhFP77LxPZoueTt?maker=JD38n7ynKYcgPpF7k1BhXEeREu1KqptU93fVGy3S624k")</f>
        <v/>
      </c>
      <c r="M196">
        <f>HYPERLINK("https://dexscreener.com/solana/moon18sDJGhymHnyEMHWPdqjmSykNhFP77LxPZoueTt?maker=JD38n7ynKYcgPpF7k1BhXEeREu1KqptU93fVGy3S624k","https://dexscreener.com/solana/moon18sDJGhymHnyEMHWPdqjmSykNhFP77LxPZoueTt?maker=JD38n7ynKYcgPpF7k1BhXEeREu1KqptU93fVGy3S624k")</f>
        <v/>
      </c>
    </row>
    <row r="197">
      <c r="A197" t="inlineStr">
        <is>
          <t>AYhFJk9ZyKN5aCRwrG78iTvuxnrrLp5q4fGfyBM7pump</t>
        </is>
      </c>
      <c r="B197" t="inlineStr">
        <is>
          <t>frank</t>
        </is>
      </c>
      <c r="C197" t="n">
        <v>0</v>
      </c>
      <c r="D197" t="n">
        <v>0</v>
      </c>
      <c r="E197" t="n">
        <v>0</v>
      </c>
      <c r="F197" t="n">
        <v>1.66</v>
      </c>
      <c r="G197" t="n">
        <v>0</v>
      </c>
      <c r="H197" t="n">
        <v>11</v>
      </c>
      <c r="I197" t="n">
        <v>0</v>
      </c>
      <c r="J197" t="n">
        <v>-1</v>
      </c>
      <c r="K197" t="n">
        <v>-1</v>
      </c>
      <c r="L197">
        <f>HYPERLINK("https://www.defined.fi/sol/AYhFJk9ZyKN5aCRwrG78iTvuxnrrLp5q4fGfyBM7pump?maker=JD38n7ynKYcgPpF7k1BhXEeREu1KqptU93fVGy3S624k","https://www.defined.fi/sol/AYhFJk9ZyKN5aCRwrG78iTvuxnrrLp5q4fGfyBM7pump?maker=JD38n7ynKYcgPpF7k1BhXEeREu1KqptU93fVGy3S624k")</f>
        <v/>
      </c>
      <c r="M197">
        <f>HYPERLINK("https://dexscreener.com/solana/AYhFJk9ZyKN5aCRwrG78iTvuxnrrLp5q4fGfyBM7pump?maker=JD38n7ynKYcgPpF7k1BhXEeREu1KqptU93fVGy3S624k","https://dexscreener.com/solana/AYhFJk9ZyKN5aCRwrG78iTvuxnrrLp5q4fGfyBM7pump?maker=JD38n7ynKYcgPpF7k1BhXEeREu1KqptU93fVGy3S624k")</f>
        <v/>
      </c>
    </row>
    <row r="198">
      <c r="A198" t="inlineStr">
        <is>
          <t>H2c31USxu35MDkBrGph8pUDUnmzo2e4Rf4hnvL2Upump</t>
        </is>
      </c>
      <c r="B198" t="inlineStr">
        <is>
          <t>Shoggoth</t>
        </is>
      </c>
      <c r="C198" t="n">
        <v>0</v>
      </c>
      <c r="D198" t="n">
        <v>1.56</v>
      </c>
      <c r="E198" t="n">
        <v>0.13</v>
      </c>
      <c r="F198" t="n">
        <v>68.54000000000001</v>
      </c>
      <c r="G198" t="n">
        <v>47.39</v>
      </c>
      <c r="H198" t="n">
        <v>26</v>
      </c>
      <c r="I198" t="n">
        <v>18</v>
      </c>
      <c r="J198" t="n">
        <v>-1</v>
      </c>
      <c r="K198" t="n">
        <v>-1</v>
      </c>
      <c r="L198">
        <f>HYPERLINK("https://www.defined.fi/sol/H2c31USxu35MDkBrGph8pUDUnmzo2e4Rf4hnvL2Upump?maker=JD38n7ynKYcgPpF7k1BhXEeREu1KqptU93fVGy3S624k","https://www.defined.fi/sol/H2c31USxu35MDkBrGph8pUDUnmzo2e4Rf4hnvL2Upump?maker=JD38n7ynKYcgPpF7k1BhXEeREu1KqptU93fVGy3S624k")</f>
        <v/>
      </c>
      <c r="M198">
        <f>HYPERLINK("https://dexscreener.com/solana/H2c31USxu35MDkBrGph8pUDUnmzo2e4Rf4hnvL2Upump?maker=JD38n7ynKYcgPpF7k1BhXEeREu1KqptU93fVGy3S624k","https://dexscreener.com/solana/H2c31USxu35MDkBrGph8pUDUnmzo2e4Rf4hnvL2Upump?maker=JD38n7ynKYcgPpF7k1BhXEeREu1KqptU93fVGy3S624k")</f>
        <v/>
      </c>
    </row>
    <row r="199">
      <c r="A199" t="inlineStr">
        <is>
          <t>BvzBshSt5MAihjrZ1tAWGkXQKM8P34xxCgnoc7Fdpump</t>
        </is>
      </c>
      <c r="B199" t="inlineStr">
        <is>
          <t>Repligate</t>
        </is>
      </c>
      <c r="C199" t="n">
        <v>0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-1</v>
      </c>
      <c r="K199" t="n">
        <v>-1</v>
      </c>
      <c r="L199">
        <f>HYPERLINK("https://www.defined.fi/sol/BvzBshSt5MAihjrZ1tAWGkXQKM8P34xxCgnoc7Fdpump?maker=JD38n7ynKYcgPpF7k1BhXEeREu1KqptU93fVGy3S624k","https://www.defined.fi/sol/BvzBshSt5MAihjrZ1tAWGkXQKM8P34xxCgnoc7Fdpump?maker=JD38n7ynKYcgPpF7k1BhXEeREu1KqptU93fVGy3S624k")</f>
        <v/>
      </c>
      <c r="M199">
        <f>HYPERLINK("https://dexscreener.com/solana/BvzBshSt5MAihjrZ1tAWGkXQKM8P34xxCgnoc7Fdpump?maker=JD38n7ynKYcgPpF7k1BhXEeREu1KqptU93fVGy3S624k","https://dexscreener.com/solana/BvzBshSt5MAihjrZ1tAWGkXQKM8P34xxCgnoc7Fdpump?maker=JD38n7ynKYcgPpF7k1BhXEeREu1KqptU93fVGy3S624k")</f>
        <v/>
      </c>
    </row>
    <row r="200">
      <c r="A200" t="inlineStr">
        <is>
          <t>4qNX615pV1oufdodNoiBzUsrUE3ww57DYg6LsUtupump</t>
        </is>
      </c>
      <c r="B200" t="inlineStr">
        <is>
          <t>CLAUDIUS</t>
        </is>
      </c>
      <c r="C200" t="n">
        <v>0</v>
      </c>
      <c r="D200" t="n">
        <v>-4.26</v>
      </c>
      <c r="E200" t="n">
        <v>-0.09</v>
      </c>
      <c r="F200" t="n">
        <v>18.41</v>
      </c>
      <c r="G200" t="n">
        <v>100.73</v>
      </c>
      <c r="H200" t="n">
        <v>8</v>
      </c>
      <c r="I200" t="n">
        <v>78</v>
      </c>
      <c r="J200" t="n">
        <v>-1</v>
      </c>
      <c r="K200" t="n">
        <v>-1</v>
      </c>
      <c r="L200">
        <f>HYPERLINK("https://www.defined.fi/sol/4qNX615pV1oufdodNoiBzUsrUE3ww57DYg6LsUtupump?maker=JD38n7ynKYcgPpF7k1BhXEeREu1KqptU93fVGy3S624k","https://www.defined.fi/sol/4qNX615pV1oufdodNoiBzUsrUE3ww57DYg6LsUtupump?maker=JD38n7ynKYcgPpF7k1BhXEeREu1KqptU93fVGy3S624k")</f>
        <v/>
      </c>
      <c r="M200">
        <f>HYPERLINK("https://dexscreener.com/solana/4qNX615pV1oufdodNoiBzUsrUE3ww57DYg6LsUtupump?maker=JD38n7ynKYcgPpF7k1BhXEeREu1KqptU93fVGy3S624k","https://dexscreener.com/solana/4qNX615pV1oufdodNoiBzUsrUE3ww57DYg6LsUtupump?maker=JD38n7ynKYcgPpF7k1BhXEeREu1KqptU93fVGy3S624k")</f>
        <v/>
      </c>
    </row>
    <row r="201">
      <c r="A201" t="inlineStr">
        <is>
          <t>7pmuGLLYdJ2mc7chZwEJAaxuWALAYqaVqbUwzzyHcA7D</t>
        </is>
      </c>
      <c r="B201" t="inlineStr">
        <is>
          <t>BWen</t>
        </is>
      </c>
      <c r="C201" t="n">
        <v>0</v>
      </c>
      <c r="D201" t="n">
        <v>0</v>
      </c>
      <c r="E201" t="n">
        <v>0</v>
      </c>
      <c r="F201" t="n">
        <v>0</v>
      </c>
      <c r="G201" t="n">
        <v>1.99</v>
      </c>
      <c r="H201" t="n">
        <v>0</v>
      </c>
      <c r="I201" t="n">
        <v>4</v>
      </c>
      <c r="J201" t="n">
        <v>-1</v>
      </c>
      <c r="K201" t="n">
        <v>-1</v>
      </c>
      <c r="L201">
        <f>HYPERLINK("https://www.defined.fi/sol/7pmuGLLYdJ2mc7chZwEJAaxuWALAYqaVqbUwzzyHcA7D?maker=JD38n7ynKYcgPpF7k1BhXEeREu1KqptU93fVGy3S624k","https://www.defined.fi/sol/7pmuGLLYdJ2mc7chZwEJAaxuWALAYqaVqbUwzzyHcA7D?maker=JD38n7ynKYcgPpF7k1BhXEeREu1KqptU93fVGy3S624k")</f>
        <v/>
      </c>
      <c r="M201">
        <f>HYPERLINK("https://dexscreener.com/solana/7pmuGLLYdJ2mc7chZwEJAaxuWALAYqaVqbUwzzyHcA7D?maker=JD38n7ynKYcgPpF7k1BhXEeREu1KqptU93fVGy3S624k","https://dexscreener.com/solana/7pmuGLLYdJ2mc7chZwEJAaxuWALAYqaVqbUwzzyHcA7D?maker=JD38n7ynKYcgPpF7k1BhXEeREu1KqptU93fVGy3S624k")</f>
        <v/>
      </c>
    </row>
    <row r="202">
      <c r="A202" t="inlineStr">
        <is>
          <t>4VdCEb24qJ24yvq8H14skQ5gJpyT9xCMcg4ssA4zpump</t>
        </is>
      </c>
      <c r="B202" t="inlineStr">
        <is>
          <t>queef</t>
        </is>
      </c>
      <c r="C202" t="n">
        <v>0</v>
      </c>
      <c r="D202" t="n">
        <v>0</v>
      </c>
      <c r="E202" t="n">
        <v>0</v>
      </c>
      <c r="F202" t="n">
        <v>1</v>
      </c>
      <c r="G202" t="n">
        <v>0</v>
      </c>
      <c r="H202" t="n">
        <v>10</v>
      </c>
      <c r="I202" t="n">
        <v>0</v>
      </c>
      <c r="J202" t="n">
        <v>-1</v>
      </c>
      <c r="K202" t="n">
        <v>-1</v>
      </c>
      <c r="L202">
        <f>HYPERLINK("https://www.defined.fi/sol/4VdCEb24qJ24yvq8H14skQ5gJpyT9xCMcg4ssA4zpump?maker=JD38n7ynKYcgPpF7k1BhXEeREu1KqptU93fVGy3S624k","https://www.defined.fi/sol/4VdCEb24qJ24yvq8H14skQ5gJpyT9xCMcg4ssA4zpump?maker=JD38n7ynKYcgPpF7k1BhXEeREu1KqptU93fVGy3S624k")</f>
        <v/>
      </c>
      <c r="M202">
        <f>HYPERLINK("https://dexscreener.com/solana/4VdCEb24qJ24yvq8H14skQ5gJpyT9xCMcg4ssA4zpump?maker=JD38n7ynKYcgPpF7k1BhXEeREu1KqptU93fVGy3S624k","https://dexscreener.com/solana/4VdCEb24qJ24yvq8H14skQ5gJpyT9xCMcg4ssA4zpump?maker=JD38n7ynKYcgPpF7k1BhXEeREu1KqptU93fVGy3S624k")</f>
        <v/>
      </c>
    </row>
    <row r="203">
      <c r="A203" t="inlineStr">
        <is>
          <t>5AFpf9H8CPpmHe9gmwZYQPtup3MDZ887PUxvY1yapump</t>
        </is>
      </c>
      <c r="B203" t="inlineStr">
        <is>
          <t>glados-137</t>
        </is>
      </c>
      <c r="C203" t="n">
        <v>0</v>
      </c>
      <c r="D203" t="n">
        <v>0</v>
      </c>
      <c r="E203" t="n">
        <v>0</v>
      </c>
      <c r="F203" t="n">
        <v>7.37</v>
      </c>
      <c r="G203" t="n">
        <v>0</v>
      </c>
      <c r="H203" t="n">
        <v>46</v>
      </c>
      <c r="I203" t="n">
        <v>0</v>
      </c>
      <c r="J203" t="n">
        <v>-1</v>
      </c>
      <c r="K203" t="n">
        <v>-1</v>
      </c>
      <c r="L203">
        <f>HYPERLINK("https://www.defined.fi/sol/5AFpf9H8CPpmHe9gmwZYQPtup3MDZ887PUxvY1yapump?maker=JD38n7ynKYcgPpF7k1BhXEeREu1KqptU93fVGy3S624k","https://www.defined.fi/sol/5AFpf9H8CPpmHe9gmwZYQPtup3MDZ887PUxvY1yapump?maker=JD38n7ynKYcgPpF7k1BhXEeREu1KqptU93fVGy3S624k")</f>
        <v/>
      </c>
      <c r="M203">
        <f>HYPERLINK("https://dexscreener.com/solana/5AFpf9H8CPpmHe9gmwZYQPtup3MDZ887PUxvY1yapump?maker=JD38n7ynKYcgPpF7k1BhXEeREu1KqptU93fVGy3S624k","https://dexscreener.com/solana/5AFpf9H8CPpmHe9gmwZYQPtup3MDZ887PUxvY1yapump?maker=JD38n7ynKYcgPpF7k1BhXEeREu1KqptU93fVGy3S624k")</f>
        <v/>
      </c>
    </row>
    <row r="204">
      <c r="A204" t="inlineStr">
        <is>
          <t>G8Vy25NzjRmuQtnN35xF7j3X2Z1TrV39XijZu8Mg4w8n</t>
        </is>
      </c>
      <c r="B204" t="inlineStr">
        <is>
          <t>COOK</t>
        </is>
      </c>
      <c r="C204" t="n">
        <v>0</v>
      </c>
      <c r="D204" t="n">
        <v>0.111</v>
      </c>
      <c r="E204" t="n">
        <v>0.09</v>
      </c>
      <c r="F204" t="n">
        <v>1</v>
      </c>
      <c r="G204" t="n">
        <v>2.3</v>
      </c>
      <c r="H204" t="n">
        <v>1</v>
      </c>
      <c r="I204" t="n">
        <v>16</v>
      </c>
      <c r="J204" t="n">
        <v>-1</v>
      </c>
      <c r="K204" t="n">
        <v>-1</v>
      </c>
      <c r="L204">
        <f>HYPERLINK("https://www.defined.fi/sol/G8Vy25NzjRmuQtnN35xF7j3X2Z1TrV39XijZu8Mg4w8n?maker=JD38n7ynKYcgPpF7k1BhXEeREu1KqptU93fVGy3S624k","https://www.defined.fi/sol/G8Vy25NzjRmuQtnN35xF7j3X2Z1TrV39XijZu8Mg4w8n?maker=JD38n7ynKYcgPpF7k1BhXEeREu1KqptU93fVGy3S624k")</f>
        <v/>
      </c>
      <c r="M204">
        <f>HYPERLINK("https://dexscreener.com/solana/G8Vy25NzjRmuQtnN35xF7j3X2Z1TrV39XijZu8Mg4w8n?maker=JD38n7ynKYcgPpF7k1BhXEeREu1KqptU93fVGy3S624k","https://dexscreener.com/solana/G8Vy25NzjRmuQtnN35xF7j3X2Z1TrV39XijZu8Mg4w8n?maker=JD38n7ynKYcgPpF7k1BhXEeREu1KqptU93fVGy3S624k")</f>
        <v/>
      </c>
    </row>
    <row r="205">
      <c r="A205" t="inlineStr">
        <is>
          <t>A6U6PxqQQrUGQA8L3qsnEHq4iMpYEYToFJfRebuzpump</t>
        </is>
      </c>
      <c r="B205" t="inlineStr">
        <is>
          <t>TABBY</t>
        </is>
      </c>
      <c r="C205" t="n">
        <v>0</v>
      </c>
      <c r="D205" t="n">
        <v>-0.166</v>
      </c>
      <c r="E205" t="n">
        <v>-0.07000000000000001</v>
      </c>
      <c r="F205" t="n">
        <v>1.36</v>
      </c>
      <c r="G205" t="n">
        <v>2.39</v>
      </c>
      <c r="H205" t="n">
        <v>8</v>
      </c>
      <c r="I205" t="n">
        <v>7</v>
      </c>
      <c r="J205" t="n">
        <v>-1</v>
      </c>
      <c r="K205" t="n">
        <v>-1</v>
      </c>
      <c r="L205">
        <f>HYPERLINK("https://www.defined.fi/sol/A6U6PxqQQrUGQA8L3qsnEHq4iMpYEYToFJfRebuzpump?maker=JD38n7ynKYcgPpF7k1BhXEeREu1KqptU93fVGy3S624k","https://www.defined.fi/sol/A6U6PxqQQrUGQA8L3qsnEHq4iMpYEYToFJfRebuzpump?maker=JD38n7ynKYcgPpF7k1BhXEeREu1KqptU93fVGy3S624k")</f>
        <v/>
      </c>
      <c r="M205">
        <f>HYPERLINK("https://dexscreener.com/solana/A6U6PxqQQrUGQA8L3qsnEHq4iMpYEYToFJfRebuzpump?maker=JD38n7ynKYcgPpF7k1BhXEeREu1KqptU93fVGy3S624k","https://dexscreener.com/solana/A6U6PxqQQrUGQA8L3qsnEHq4iMpYEYToFJfRebuzpump?maker=JD38n7ynKYcgPpF7k1BhXEeREu1KqptU93fVGy3S624k")</f>
        <v/>
      </c>
    </row>
    <row r="206">
      <c r="A206" t="inlineStr">
        <is>
          <t>A2khRbhRJNrAEHj95htivC4cR4VbJwfssDH5FPPbP4m9</t>
        </is>
      </c>
      <c r="B206" t="inlineStr">
        <is>
          <t>duk</t>
        </is>
      </c>
      <c r="C206" t="n">
        <v>0</v>
      </c>
      <c r="D206" t="n">
        <v>0</v>
      </c>
      <c r="E206" t="n">
        <v>0</v>
      </c>
      <c r="F206" t="n">
        <v>0</v>
      </c>
      <c r="G206" t="n">
        <v>0.505</v>
      </c>
      <c r="H206" t="n">
        <v>0</v>
      </c>
      <c r="I206" t="n">
        <v>11</v>
      </c>
      <c r="J206" t="n">
        <v>-1</v>
      </c>
      <c r="K206" t="n">
        <v>-1</v>
      </c>
      <c r="L206">
        <f>HYPERLINK("https://www.defined.fi/sol/A2khRbhRJNrAEHj95htivC4cR4VbJwfssDH5FPPbP4m9?maker=JD38n7ynKYcgPpF7k1BhXEeREu1KqptU93fVGy3S624k","https://www.defined.fi/sol/A2khRbhRJNrAEHj95htivC4cR4VbJwfssDH5FPPbP4m9?maker=JD38n7ynKYcgPpF7k1BhXEeREu1KqptU93fVGy3S624k")</f>
        <v/>
      </c>
      <c r="M206">
        <f>HYPERLINK("https://dexscreener.com/solana/A2khRbhRJNrAEHj95htivC4cR4VbJwfssDH5FPPbP4m9?maker=JD38n7ynKYcgPpF7k1BhXEeREu1KqptU93fVGy3S624k","https://dexscreener.com/solana/A2khRbhRJNrAEHj95htivC4cR4VbJwfssDH5FPPbP4m9?maker=JD38n7ynKYcgPpF7k1BhXEeREu1KqptU93fVGy3S624k")</f>
        <v/>
      </c>
    </row>
    <row r="207">
      <c r="A207" t="inlineStr">
        <is>
          <t>7G5DM7Jy7TMWKgH313tA3vF6AqHpbHP4TWZzpTVLWv9c</t>
        </is>
      </c>
      <c r="B207" t="inlineStr">
        <is>
          <t>RTR</t>
        </is>
      </c>
      <c r="C207" t="n">
        <v>0</v>
      </c>
      <c r="D207" t="n">
        <v>0</v>
      </c>
      <c r="E207" t="n">
        <v>-1</v>
      </c>
      <c r="F207" t="n">
        <v>0</v>
      </c>
      <c r="G207" t="n">
        <v>2.53</v>
      </c>
      <c r="H207" t="n">
        <v>0</v>
      </c>
      <c r="I207" t="n">
        <v>15</v>
      </c>
      <c r="J207" t="n">
        <v>-1</v>
      </c>
      <c r="K207" t="n">
        <v>-1</v>
      </c>
      <c r="L207">
        <f>HYPERLINK("https://www.defined.fi/sol/7G5DM7Jy7TMWKgH313tA3vF6AqHpbHP4TWZzpTVLWv9c?maker=JD38n7ynKYcgPpF7k1BhXEeREu1KqptU93fVGy3S624k","https://www.defined.fi/sol/7G5DM7Jy7TMWKgH313tA3vF6AqHpbHP4TWZzpTVLWv9c?maker=JD38n7ynKYcgPpF7k1BhXEeREu1KqptU93fVGy3S624k")</f>
        <v/>
      </c>
      <c r="M207">
        <f>HYPERLINK("https://dexscreener.com/solana/7G5DM7Jy7TMWKgH313tA3vF6AqHpbHP4TWZzpTVLWv9c?maker=JD38n7ynKYcgPpF7k1BhXEeREu1KqptU93fVGy3S624k","https://dexscreener.com/solana/7G5DM7Jy7TMWKgH313tA3vF6AqHpbHP4TWZzpTVLWv9c?maker=JD38n7ynKYcgPpF7k1BhXEeREu1KqptU93fVGy3S624k")</f>
        <v/>
      </c>
    </row>
    <row r="208">
      <c r="A208" t="inlineStr">
        <is>
          <t>6T44rfi9BDUdZbEvVddZWVfsGrpC6N1sSSKYnCsLpump</t>
        </is>
      </c>
      <c r="B208" t="inlineStr">
        <is>
          <t>sirius</t>
        </is>
      </c>
      <c r="C208" t="n">
        <v>0</v>
      </c>
      <c r="D208" t="n">
        <v>0.064</v>
      </c>
      <c r="E208" t="n">
        <v>0.07000000000000001</v>
      </c>
      <c r="F208" t="n">
        <v>1.26</v>
      </c>
      <c r="G208" t="n">
        <v>102.64</v>
      </c>
      <c r="H208" t="n">
        <v>2</v>
      </c>
      <c r="I208" t="n">
        <v>50</v>
      </c>
      <c r="J208" t="n">
        <v>-1</v>
      </c>
      <c r="K208" t="n">
        <v>-1</v>
      </c>
      <c r="L208">
        <f>HYPERLINK("https://www.defined.fi/sol/6T44rfi9BDUdZbEvVddZWVfsGrpC6N1sSSKYnCsLpump?maker=JD38n7ynKYcgPpF7k1BhXEeREu1KqptU93fVGy3S624k","https://www.defined.fi/sol/6T44rfi9BDUdZbEvVddZWVfsGrpC6N1sSSKYnCsLpump?maker=JD38n7ynKYcgPpF7k1BhXEeREu1KqptU93fVGy3S624k")</f>
        <v/>
      </c>
      <c r="M208">
        <f>HYPERLINK("https://dexscreener.com/solana/6T44rfi9BDUdZbEvVddZWVfsGrpC6N1sSSKYnCsLpump?maker=JD38n7ynKYcgPpF7k1BhXEeREu1KqptU93fVGy3S624k","https://dexscreener.com/solana/6T44rfi9BDUdZbEvVddZWVfsGrpC6N1sSSKYnCsLpump?maker=JD38n7ynKYcgPpF7k1BhXEeREu1KqptU93fVGy3S624k")</f>
        <v/>
      </c>
    </row>
    <row r="209">
      <c r="A209" t="inlineStr">
        <is>
          <t>ijQqoY7L8ieKTrj2wLKTDyjW7b4xmnxExMuwDuHpump</t>
        </is>
      </c>
      <c r="B209" t="inlineStr">
        <is>
          <t>turbo</t>
        </is>
      </c>
      <c r="C209" t="n">
        <v>0</v>
      </c>
      <c r="D209" t="n">
        <v>0</v>
      </c>
      <c r="E209" t="n">
        <v>0</v>
      </c>
      <c r="F209" t="n">
        <v>0.402</v>
      </c>
      <c r="G209" t="n">
        <v>0</v>
      </c>
      <c r="H209" t="n">
        <v>2</v>
      </c>
      <c r="I209" t="n">
        <v>0</v>
      </c>
      <c r="J209" t="n">
        <v>-1</v>
      </c>
      <c r="K209" t="n">
        <v>-1</v>
      </c>
      <c r="L209">
        <f>HYPERLINK("https://www.defined.fi/sol/ijQqoY7L8ieKTrj2wLKTDyjW7b4xmnxExMuwDuHpump?maker=JD38n7ynKYcgPpF7k1BhXEeREu1KqptU93fVGy3S624k","https://www.defined.fi/sol/ijQqoY7L8ieKTrj2wLKTDyjW7b4xmnxExMuwDuHpump?maker=JD38n7ynKYcgPpF7k1BhXEeREu1KqptU93fVGy3S624k")</f>
        <v/>
      </c>
      <c r="M209">
        <f>HYPERLINK("https://dexscreener.com/solana/ijQqoY7L8ieKTrj2wLKTDyjW7b4xmnxExMuwDuHpump?maker=JD38n7ynKYcgPpF7k1BhXEeREu1KqptU93fVGy3S624k","https://dexscreener.com/solana/ijQqoY7L8ieKTrj2wLKTDyjW7b4xmnxExMuwDuHpump?maker=JD38n7ynKYcgPpF7k1BhXEeREu1KqptU93fVGy3S624k")</f>
        <v/>
      </c>
    </row>
    <row r="210">
      <c r="A210" t="inlineStr">
        <is>
          <t>45EgCwcPXYagBC7KqBin4nCFgEZWN7f3Y6nACwxqMCWX</t>
        </is>
      </c>
      <c r="B210" t="inlineStr">
        <is>
          <t>Moutai</t>
        </is>
      </c>
      <c r="C210" t="n">
        <v>0</v>
      </c>
      <c r="D210" t="n">
        <v>0</v>
      </c>
      <c r="E210" t="n">
        <v>0</v>
      </c>
      <c r="F210" t="n">
        <v>0</v>
      </c>
      <c r="G210" t="n">
        <v>0.531</v>
      </c>
      <c r="H210" t="n">
        <v>0</v>
      </c>
      <c r="I210" t="n">
        <v>11</v>
      </c>
      <c r="J210" t="n">
        <v>-1</v>
      </c>
      <c r="K210" t="n">
        <v>-1</v>
      </c>
      <c r="L210">
        <f>HYPERLINK("https://www.defined.fi/sol/45EgCwcPXYagBC7KqBin4nCFgEZWN7f3Y6nACwxqMCWX?maker=JD38n7ynKYcgPpF7k1BhXEeREu1KqptU93fVGy3S624k","https://www.defined.fi/sol/45EgCwcPXYagBC7KqBin4nCFgEZWN7f3Y6nACwxqMCWX?maker=JD38n7ynKYcgPpF7k1BhXEeREu1KqptU93fVGy3S624k")</f>
        <v/>
      </c>
      <c r="M210">
        <f>HYPERLINK("https://dexscreener.com/solana/45EgCwcPXYagBC7KqBin4nCFgEZWN7f3Y6nACwxqMCWX?maker=JD38n7ynKYcgPpF7k1BhXEeREu1KqptU93fVGy3S624k","https://dexscreener.com/solana/45EgCwcPXYagBC7KqBin4nCFgEZWN7f3Y6nACwxqMCWX?maker=JD38n7ynKYcgPpF7k1BhXEeREu1KqptU93fVGy3S624k")</f>
        <v/>
      </c>
    </row>
    <row r="211">
      <c r="A211" t="inlineStr">
        <is>
          <t>85VBFQZC9TZkfaptBWjvUw7YbZjy52A6mjtPGjstQAmQ</t>
        </is>
      </c>
      <c r="B211" t="inlineStr">
        <is>
          <t>W</t>
        </is>
      </c>
      <c r="C211" t="n">
        <v>0</v>
      </c>
      <c r="D211" t="n">
        <v>0</v>
      </c>
      <c r="E211" t="n">
        <v>0</v>
      </c>
      <c r="F211" t="n">
        <v>0</v>
      </c>
      <c r="G211" t="n">
        <v>1.35</v>
      </c>
      <c r="H211" t="n">
        <v>0</v>
      </c>
      <c r="I211" t="n">
        <v>12</v>
      </c>
      <c r="J211" t="n">
        <v>-1</v>
      </c>
      <c r="K211" t="n">
        <v>-1</v>
      </c>
      <c r="L211">
        <f>HYPERLINK("https://www.defined.fi/sol/85VBFQZC9TZkfaptBWjvUw7YbZjy52A6mjtPGjstQAmQ?maker=JD38n7ynKYcgPpF7k1BhXEeREu1KqptU93fVGy3S624k","https://www.defined.fi/sol/85VBFQZC9TZkfaptBWjvUw7YbZjy52A6mjtPGjstQAmQ?maker=JD38n7ynKYcgPpF7k1BhXEeREu1KqptU93fVGy3S624k")</f>
        <v/>
      </c>
      <c r="M211">
        <f>HYPERLINK("https://dexscreener.com/solana/85VBFQZC9TZkfaptBWjvUw7YbZjy52A6mjtPGjstQAmQ?maker=JD38n7ynKYcgPpF7k1BhXEeREu1KqptU93fVGy3S624k","https://dexscreener.com/solana/85VBFQZC9TZkfaptBWjvUw7YbZjy52A6mjtPGjstQAmQ?maker=JD38n7ynKYcgPpF7k1BhXEeREu1KqptU93fVGy3S624k")</f>
        <v/>
      </c>
    </row>
    <row r="212">
      <c r="A212" t="inlineStr">
        <is>
          <t>GTFWEVQy5BwQsZJWS4Y6KaZ3or6Yhysh2EEUp8bgpump</t>
        </is>
      </c>
      <c r="B212" t="inlineStr">
        <is>
          <t>HANBAO</t>
        </is>
      </c>
      <c r="C212" t="n">
        <v>0</v>
      </c>
      <c r="D212" t="n">
        <v>0.034</v>
      </c>
      <c r="E212" t="n">
        <v>0</v>
      </c>
      <c r="F212" t="n">
        <v>1.01</v>
      </c>
      <c r="G212" t="n">
        <v>21.47</v>
      </c>
      <c r="H212" t="n">
        <v>1</v>
      </c>
      <c r="I212" t="n">
        <v>19</v>
      </c>
      <c r="J212" t="n">
        <v>-1</v>
      </c>
      <c r="K212" t="n">
        <v>-1</v>
      </c>
      <c r="L212">
        <f>HYPERLINK("https://www.defined.fi/sol/GTFWEVQy5BwQsZJWS4Y6KaZ3or6Yhysh2EEUp8bgpump?maker=JD38n7ynKYcgPpF7k1BhXEeREu1KqptU93fVGy3S624k","https://www.defined.fi/sol/GTFWEVQy5BwQsZJWS4Y6KaZ3or6Yhysh2EEUp8bgpump?maker=JD38n7ynKYcgPpF7k1BhXEeREu1KqptU93fVGy3S624k")</f>
        <v/>
      </c>
      <c r="M212">
        <f>HYPERLINK("https://dexscreener.com/solana/GTFWEVQy5BwQsZJWS4Y6KaZ3or6Yhysh2EEUp8bgpump?maker=JD38n7ynKYcgPpF7k1BhXEeREu1KqptU93fVGy3S624k","https://dexscreener.com/solana/GTFWEVQy5BwQsZJWS4Y6KaZ3or6Yhysh2EEUp8bgpump?maker=JD38n7ynKYcgPpF7k1BhXEeREu1KqptU93fVGy3S624k")</f>
        <v/>
      </c>
    </row>
    <row r="213">
      <c r="A213" t="inlineStr">
        <is>
          <t>2fUFhZyd47Mapv9wcfXh5gnQwFXtqcYu9xAN4THBpump</t>
        </is>
      </c>
      <c r="B213" t="inlineStr">
        <is>
          <t>RNT</t>
        </is>
      </c>
      <c r="C213" t="n">
        <v>0</v>
      </c>
      <c r="D213" t="n">
        <v>0</v>
      </c>
      <c r="E213" t="n">
        <v>0</v>
      </c>
      <c r="F213" t="n">
        <v>0.209</v>
      </c>
      <c r="G213" t="n">
        <v>0</v>
      </c>
      <c r="H213" t="n">
        <v>1</v>
      </c>
      <c r="I213" t="n">
        <v>0</v>
      </c>
      <c r="J213" t="n">
        <v>-1</v>
      </c>
      <c r="K213" t="n">
        <v>-1</v>
      </c>
      <c r="L213">
        <f>HYPERLINK("https://www.defined.fi/sol/2fUFhZyd47Mapv9wcfXh5gnQwFXtqcYu9xAN4THBpump?maker=JD38n7ynKYcgPpF7k1BhXEeREu1KqptU93fVGy3S624k","https://www.defined.fi/sol/2fUFhZyd47Mapv9wcfXh5gnQwFXtqcYu9xAN4THBpump?maker=JD38n7ynKYcgPpF7k1BhXEeREu1KqptU93fVGy3S624k")</f>
        <v/>
      </c>
      <c r="M213">
        <f>HYPERLINK("https://dexscreener.com/solana/2fUFhZyd47Mapv9wcfXh5gnQwFXtqcYu9xAN4THBpump?maker=JD38n7ynKYcgPpF7k1BhXEeREu1KqptU93fVGy3S624k","https://dexscreener.com/solana/2fUFhZyd47Mapv9wcfXh5gnQwFXtqcYu9xAN4THBpump?maker=JD38n7ynKYcgPpF7k1BhXEeREu1KqptU93fVGy3S624k")</f>
        <v/>
      </c>
    </row>
    <row r="214">
      <c r="A214" t="inlineStr">
        <is>
          <t>Dice3uJ6AY63bKRHk5Mn24qdNLhBZJFJbaeDsTQrzBPE</t>
        </is>
      </c>
      <c r="B214" t="inlineStr">
        <is>
          <t>$DICE</t>
        </is>
      </c>
      <c r="C214" t="n">
        <v>0</v>
      </c>
      <c r="D214" t="n">
        <v>0</v>
      </c>
      <c r="E214" t="n">
        <v>0</v>
      </c>
      <c r="F214" t="n">
        <v>0</v>
      </c>
      <c r="G214" t="n">
        <v>1.02</v>
      </c>
      <c r="H214" t="n">
        <v>0</v>
      </c>
      <c r="I214" t="n">
        <v>2</v>
      </c>
      <c r="J214" t="n">
        <v>-1</v>
      </c>
      <c r="K214" t="n">
        <v>-1</v>
      </c>
      <c r="L214">
        <f>HYPERLINK("https://www.defined.fi/sol/Dice3uJ6AY63bKRHk5Mn24qdNLhBZJFJbaeDsTQrzBPE?maker=JD38n7ynKYcgPpF7k1BhXEeREu1KqptU93fVGy3S624k","https://www.defined.fi/sol/Dice3uJ6AY63bKRHk5Mn24qdNLhBZJFJbaeDsTQrzBPE?maker=JD38n7ynKYcgPpF7k1BhXEeREu1KqptU93fVGy3S624k")</f>
        <v/>
      </c>
      <c r="M214">
        <f>HYPERLINK("https://dexscreener.com/solana/Dice3uJ6AY63bKRHk5Mn24qdNLhBZJFJbaeDsTQrzBPE?maker=JD38n7ynKYcgPpF7k1BhXEeREu1KqptU93fVGy3S624k","https://dexscreener.com/solana/Dice3uJ6AY63bKRHk5Mn24qdNLhBZJFJbaeDsTQrzBPE?maker=JD38n7ynKYcgPpF7k1BhXEeREu1KqptU93fVGy3S624k")</f>
        <v/>
      </c>
    </row>
    <row r="215">
      <c r="A215" t="inlineStr">
        <is>
          <t>DDij7Dp8updt3XSCzeHCaAoDoFTSE5Y27i2EQ9qjMQtr</t>
        </is>
      </c>
      <c r="B215" t="inlineStr">
        <is>
          <t>RURI</t>
        </is>
      </c>
      <c r="C215" t="n">
        <v>0</v>
      </c>
      <c r="D215" t="n">
        <v>0</v>
      </c>
      <c r="E215" t="n">
        <v>0</v>
      </c>
      <c r="F215" t="n">
        <v>0</v>
      </c>
      <c r="G215" t="n">
        <v>19.08</v>
      </c>
      <c r="H215" t="n">
        <v>0</v>
      </c>
      <c r="I215" t="n">
        <v>44</v>
      </c>
      <c r="J215" t="n">
        <v>-1</v>
      </c>
      <c r="K215" t="n">
        <v>-1</v>
      </c>
      <c r="L215">
        <f>HYPERLINK("https://www.defined.fi/sol/DDij7Dp8updt3XSCzeHCaAoDoFTSE5Y27i2EQ9qjMQtr?maker=JD38n7ynKYcgPpF7k1BhXEeREu1KqptU93fVGy3S624k","https://www.defined.fi/sol/DDij7Dp8updt3XSCzeHCaAoDoFTSE5Y27i2EQ9qjMQtr?maker=JD38n7ynKYcgPpF7k1BhXEeREu1KqptU93fVGy3S624k")</f>
        <v/>
      </c>
      <c r="M215">
        <f>HYPERLINK("https://dexscreener.com/solana/DDij7Dp8updt3XSCzeHCaAoDoFTSE5Y27i2EQ9qjMQtr?maker=JD38n7ynKYcgPpF7k1BhXEeREu1KqptU93fVGy3S624k","https://dexscreener.com/solana/DDij7Dp8updt3XSCzeHCaAoDoFTSE5Y27i2EQ9qjMQtr?maker=JD38n7ynKYcgPpF7k1BhXEeREu1KqptU93fVGy3S624k")</f>
        <v/>
      </c>
    </row>
    <row r="216">
      <c r="A216" t="inlineStr">
        <is>
          <t>EEBA6E69rhvGgLSs633u5qVeNjo77fp2wY3yj8Aipump</t>
        </is>
      </c>
      <c r="B216" t="inlineStr">
        <is>
          <t>WHISPY</t>
        </is>
      </c>
      <c r="C216" t="n">
        <v>0</v>
      </c>
      <c r="D216" t="n">
        <v>0</v>
      </c>
      <c r="E216" t="n">
        <v>0</v>
      </c>
      <c r="F216" t="n">
        <v>0</v>
      </c>
      <c r="G216" t="n">
        <v>0</v>
      </c>
      <c r="H216" t="n">
        <v>0</v>
      </c>
      <c r="I216" t="n">
        <v>0</v>
      </c>
      <c r="J216" t="n">
        <v>-1</v>
      </c>
      <c r="K216" t="n">
        <v>-1</v>
      </c>
      <c r="L216">
        <f>HYPERLINK("https://www.defined.fi/sol/EEBA6E69rhvGgLSs633u5qVeNjo77fp2wY3yj8Aipump?maker=JD38n7ynKYcgPpF7k1BhXEeREu1KqptU93fVGy3S624k","https://www.defined.fi/sol/EEBA6E69rhvGgLSs633u5qVeNjo77fp2wY3yj8Aipump?maker=JD38n7ynKYcgPpF7k1BhXEeREu1KqptU93fVGy3S624k")</f>
        <v/>
      </c>
      <c r="M216">
        <f>HYPERLINK("https://dexscreener.com/solana/EEBA6E69rhvGgLSs633u5qVeNjo77fp2wY3yj8Aipump?maker=JD38n7ynKYcgPpF7k1BhXEeREu1KqptU93fVGy3S624k","https://dexscreener.com/solana/EEBA6E69rhvGgLSs633u5qVeNjo77fp2wY3yj8Aipump?maker=JD38n7ynKYcgPpF7k1BhXEeREu1KqptU93fVGy3S624k")</f>
        <v/>
      </c>
    </row>
    <row r="217">
      <c r="A217" t="inlineStr">
        <is>
          <t>F6rkPTeve8Hve74S62PwjjVu7CbJmHPs98FGuy97ukMU</t>
        </is>
      </c>
      <c r="B217" t="inlineStr">
        <is>
          <t>BOTZILLA</t>
        </is>
      </c>
      <c r="C217" t="n">
        <v>0</v>
      </c>
      <c r="D217" t="n">
        <v>0</v>
      </c>
      <c r="E217" t="n">
        <v>0</v>
      </c>
      <c r="F217" t="n">
        <v>0</v>
      </c>
      <c r="G217" t="n">
        <v>0.384</v>
      </c>
      <c r="H217" t="n">
        <v>0</v>
      </c>
      <c r="I217" t="n">
        <v>5</v>
      </c>
      <c r="J217" t="n">
        <v>-1</v>
      </c>
      <c r="K217" t="n">
        <v>-1</v>
      </c>
      <c r="L217">
        <f>HYPERLINK("https://www.defined.fi/sol/F6rkPTeve8Hve74S62PwjjVu7CbJmHPs98FGuy97ukMU?maker=JD38n7ynKYcgPpF7k1BhXEeREu1KqptU93fVGy3S624k","https://www.defined.fi/sol/F6rkPTeve8Hve74S62PwjjVu7CbJmHPs98FGuy97ukMU?maker=JD38n7ynKYcgPpF7k1BhXEeREu1KqptU93fVGy3S624k")</f>
        <v/>
      </c>
      <c r="M217">
        <f>HYPERLINK("https://dexscreener.com/solana/F6rkPTeve8Hve74S62PwjjVu7CbJmHPs98FGuy97ukMU?maker=JD38n7ynKYcgPpF7k1BhXEeREu1KqptU93fVGy3S624k","https://dexscreener.com/solana/F6rkPTeve8Hve74S62PwjjVu7CbJmHPs98FGuy97ukMU?maker=JD38n7ynKYcgPpF7k1BhXEeREu1KqptU93fVGy3S624k")</f>
        <v/>
      </c>
    </row>
    <row r="218">
      <c r="A218" t="inlineStr">
        <is>
          <t>BYMCXiiA4om347ChR4t6bYHzkKJwnULLAg72BeDdpump</t>
        </is>
      </c>
      <c r="B218" t="inlineStr">
        <is>
          <t>LORE</t>
        </is>
      </c>
      <c r="C218" t="n">
        <v>0</v>
      </c>
      <c r="D218" t="n">
        <v>0</v>
      </c>
      <c r="E218" t="n">
        <v>0</v>
      </c>
      <c r="F218" t="n">
        <v>0</v>
      </c>
      <c r="G218" t="n">
        <v>0.279</v>
      </c>
      <c r="H218" t="n">
        <v>0</v>
      </c>
      <c r="I218" t="n">
        <v>3</v>
      </c>
      <c r="J218" t="n">
        <v>-1</v>
      </c>
      <c r="K218" t="n">
        <v>-1</v>
      </c>
      <c r="L218">
        <f>HYPERLINK("https://www.defined.fi/sol/BYMCXiiA4om347ChR4t6bYHzkKJwnULLAg72BeDdpump?maker=JD38n7ynKYcgPpF7k1BhXEeREu1KqptU93fVGy3S624k","https://www.defined.fi/sol/BYMCXiiA4om347ChR4t6bYHzkKJwnULLAg72BeDdpump?maker=JD38n7ynKYcgPpF7k1BhXEeREu1KqptU93fVGy3S624k")</f>
        <v/>
      </c>
      <c r="M218">
        <f>HYPERLINK("https://dexscreener.com/solana/BYMCXiiA4om347ChR4t6bYHzkKJwnULLAg72BeDdpump?maker=JD38n7ynKYcgPpF7k1BhXEeREu1KqptU93fVGy3S624k","https://dexscreener.com/solana/BYMCXiiA4om347ChR4t6bYHzkKJwnULLAg72BeDdpump?maker=JD38n7ynKYcgPpF7k1BhXEeREu1KqptU93fVGy3S624k")</f>
        <v/>
      </c>
    </row>
    <row r="219">
      <c r="A219" t="inlineStr">
        <is>
          <t>26wx2UwenfvTS8vTrpysPdtDLyCfu47uJ44CpEpD1AQG</t>
        </is>
      </c>
      <c r="B219" t="inlineStr">
        <is>
          <t>Bosa</t>
        </is>
      </c>
      <c r="C219" t="n">
        <v>0</v>
      </c>
      <c r="D219" t="n">
        <v>0</v>
      </c>
      <c r="E219" t="n">
        <v>0</v>
      </c>
      <c r="F219" t="n">
        <v>0</v>
      </c>
      <c r="G219" t="n">
        <v>5.05</v>
      </c>
      <c r="H219" t="n">
        <v>0</v>
      </c>
      <c r="I219" t="n">
        <v>10</v>
      </c>
      <c r="J219" t="n">
        <v>-1</v>
      </c>
      <c r="K219" t="n">
        <v>-1</v>
      </c>
      <c r="L219">
        <f>HYPERLINK("https://www.defined.fi/sol/26wx2UwenfvTS8vTrpysPdtDLyCfu47uJ44CpEpD1AQG?maker=JD38n7ynKYcgPpF7k1BhXEeREu1KqptU93fVGy3S624k","https://www.defined.fi/sol/26wx2UwenfvTS8vTrpysPdtDLyCfu47uJ44CpEpD1AQG?maker=JD38n7ynKYcgPpF7k1BhXEeREu1KqptU93fVGy3S624k")</f>
        <v/>
      </c>
      <c r="M219">
        <f>HYPERLINK("https://dexscreener.com/solana/26wx2UwenfvTS8vTrpysPdtDLyCfu47uJ44CpEpD1AQG?maker=JD38n7ynKYcgPpF7k1BhXEeREu1KqptU93fVGy3S624k","https://dexscreener.com/solana/26wx2UwenfvTS8vTrpysPdtDLyCfu47uJ44CpEpD1AQG?maker=JD38n7ynKYcgPpF7k1BhXEeREu1KqptU93fVGy3S624k")</f>
        <v/>
      </c>
    </row>
    <row r="220">
      <c r="A220" t="inlineStr">
        <is>
          <t>4vqYQTjmKjxrWGtbL2tVkbAU1EVAz9JwcYtd2VE3PbVU</t>
        </is>
      </c>
      <c r="B220" t="inlineStr">
        <is>
          <t>WYNN</t>
        </is>
      </c>
      <c r="C220" t="n">
        <v>0</v>
      </c>
      <c r="D220" t="n">
        <v>0</v>
      </c>
      <c r="E220" t="n">
        <v>0</v>
      </c>
      <c r="F220" t="n">
        <v>0</v>
      </c>
      <c r="G220" t="n">
        <v>5.84</v>
      </c>
      <c r="H220" t="n">
        <v>0</v>
      </c>
      <c r="I220" t="n">
        <v>6</v>
      </c>
      <c r="J220" t="n">
        <v>-1</v>
      </c>
      <c r="K220" t="n">
        <v>-1</v>
      </c>
      <c r="L220">
        <f>HYPERLINK("https://www.defined.fi/sol/4vqYQTjmKjxrWGtbL2tVkbAU1EVAz9JwcYtd2VE3PbVU?maker=JD38n7ynKYcgPpF7k1BhXEeREu1KqptU93fVGy3S624k","https://www.defined.fi/sol/4vqYQTjmKjxrWGtbL2tVkbAU1EVAz9JwcYtd2VE3PbVU?maker=JD38n7ynKYcgPpF7k1BhXEeREu1KqptU93fVGy3S624k")</f>
        <v/>
      </c>
      <c r="M220">
        <f>HYPERLINK("https://dexscreener.com/solana/4vqYQTjmKjxrWGtbL2tVkbAU1EVAz9JwcYtd2VE3PbVU?maker=JD38n7ynKYcgPpF7k1BhXEeREu1KqptU93fVGy3S624k","https://dexscreener.com/solana/4vqYQTjmKjxrWGtbL2tVkbAU1EVAz9JwcYtd2VE3PbVU?maker=JD38n7ynKYcgPpF7k1BhXEeREu1KqptU93fVGy3S624k")</f>
        <v/>
      </c>
    </row>
    <row r="221">
      <c r="A221" t="inlineStr">
        <is>
          <t>ARt4N4WY4PEdYUuBG7qENwuYSSiQUqP1RXFiahhwfzH9</t>
        </is>
      </c>
      <c r="B221" t="inlineStr">
        <is>
          <t>EGIRL</t>
        </is>
      </c>
      <c r="C221" t="n">
        <v>0</v>
      </c>
      <c r="D221" t="n">
        <v>0</v>
      </c>
      <c r="E221" t="n">
        <v>0</v>
      </c>
      <c r="F221" t="n">
        <v>1.5</v>
      </c>
      <c r="G221" t="n">
        <v>0</v>
      </c>
      <c r="H221" t="n">
        <v>30</v>
      </c>
      <c r="I221" t="n">
        <v>0</v>
      </c>
      <c r="J221" t="n">
        <v>-1</v>
      </c>
      <c r="K221" t="n">
        <v>-1</v>
      </c>
      <c r="L221">
        <f>HYPERLINK("https://www.defined.fi/sol/ARt4N4WY4PEdYUuBG7qENwuYSSiQUqP1RXFiahhwfzH9?maker=JD38n7ynKYcgPpF7k1BhXEeREu1KqptU93fVGy3S624k","https://www.defined.fi/sol/ARt4N4WY4PEdYUuBG7qENwuYSSiQUqP1RXFiahhwfzH9?maker=JD38n7ynKYcgPpF7k1BhXEeREu1KqptU93fVGy3S624k")</f>
        <v/>
      </c>
      <c r="M221">
        <f>HYPERLINK("https://dexscreener.com/solana/ARt4N4WY4PEdYUuBG7qENwuYSSiQUqP1RXFiahhwfzH9?maker=JD38n7ynKYcgPpF7k1BhXEeREu1KqptU93fVGy3S624k","https://dexscreener.com/solana/ARt4N4WY4PEdYUuBG7qENwuYSSiQUqP1RXFiahhwfzH9?maker=JD38n7ynKYcgPpF7k1BhXEeREu1KqptU93fVGy3S624k")</f>
        <v/>
      </c>
    </row>
    <row r="222">
      <c r="A222" t="inlineStr">
        <is>
          <t>CzywqyWnzACqc7nphTAPHC8cb2h7ou6U9TehBrVnzJKx</t>
        </is>
      </c>
      <c r="B222" t="inlineStr">
        <is>
          <t>ORC</t>
        </is>
      </c>
      <c r="C222" t="n">
        <v>0</v>
      </c>
      <c r="D222" t="n">
        <v>-0.144</v>
      </c>
      <c r="E222" t="n">
        <v>-0.03</v>
      </c>
      <c r="F222" t="n">
        <v>4.91</v>
      </c>
      <c r="G222" t="n">
        <v>4.72</v>
      </c>
      <c r="H222" t="n">
        <v>11</v>
      </c>
      <c r="I222" t="n">
        <v>8</v>
      </c>
      <c r="J222" t="n">
        <v>-1</v>
      </c>
      <c r="K222" t="n">
        <v>-1</v>
      </c>
      <c r="L222">
        <f>HYPERLINK("https://www.defined.fi/sol/CzywqyWnzACqc7nphTAPHC8cb2h7ou6U9TehBrVnzJKx?maker=JD38n7ynKYcgPpF7k1BhXEeREu1KqptU93fVGy3S624k","https://www.defined.fi/sol/CzywqyWnzACqc7nphTAPHC8cb2h7ou6U9TehBrVnzJKx?maker=JD38n7ynKYcgPpF7k1BhXEeREu1KqptU93fVGy3S624k")</f>
        <v/>
      </c>
      <c r="M222">
        <f>HYPERLINK("https://dexscreener.com/solana/CzywqyWnzACqc7nphTAPHC8cb2h7ou6U9TehBrVnzJKx?maker=JD38n7ynKYcgPpF7k1BhXEeREu1KqptU93fVGy3S624k","https://dexscreener.com/solana/CzywqyWnzACqc7nphTAPHC8cb2h7ou6U9TehBrVnzJKx?maker=JD38n7ynKYcgPpF7k1BhXEeREu1KqptU93fVGy3S624k")</f>
        <v/>
      </c>
    </row>
    <row r="223">
      <c r="A223" t="inlineStr">
        <is>
          <t>FabjHjc1druUQoHVtudpNiCpnf73rtLzMkRM1b5NSbb6</t>
        </is>
      </c>
      <c r="B223" t="inlineStr">
        <is>
          <t>D/ACC</t>
        </is>
      </c>
      <c r="C223" t="n">
        <v>0</v>
      </c>
      <c r="D223" t="n">
        <v>0</v>
      </c>
      <c r="E223" t="n">
        <v>0</v>
      </c>
      <c r="F223" t="n">
        <v>0</v>
      </c>
      <c r="G223" t="n">
        <v>3.96</v>
      </c>
      <c r="H223" t="n">
        <v>0</v>
      </c>
      <c r="I223" t="n">
        <v>7</v>
      </c>
      <c r="J223" t="n">
        <v>-1</v>
      </c>
      <c r="K223" t="n">
        <v>-1</v>
      </c>
      <c r="L223">
        <f>HYPERLINK("https://www.defined.fi/sol/FabjHjc1druUQoHVtudpNiCpnf73rtLzMkRM1b5NSbb6?maker=JD38n7ynKYcgPpF7k1BhXEeREu1KqptU93fVGy3S624k","https://www.defined.fi/sol/FabjHjc1druUQoHVtudpNiCpnf73rtLzMkRM1b5NSbb6?maker=JD38n7ynKYcgPpF7k1BhXEeREu1KqptU93fVGy3S624k")</f>
        <v/>
      </c>
      <c r="M223">
        <f>HYPERLINK("https://dexscreener.com/solana/FabjHjc1druUQoHVtudpNiCpnf73rtLzMkRM1b5NSbb6?maker=JD38n7ynKYcgPpF7k1BhXEeREu1KqptU93fVGy3S624k","https://dexscreener.com/solana/FabjHjc1druUQoHVtudpNiCpnf73rtLzMkRM1b5NSbb6?maker=JD38n7ynKYcgPpF7k1BhXEeREu1KqptU93fVGy3S624k")</f>
        <v/>
      </c>
    </row>
    <row r="224">
      <c r="A224" t="inlineStr">
        <is>
          <t>ULwSJmmpxmnRfpu6BjnK6rprKXqD5jXUmPpS1FxHXFy</t>
        </is>
      </c>
      <c r="B224" t="inlineStr">
        <is>
          <t>HEGE</t>
        </is>
      </c>
      <c r="C224" t="n">
        <v>0</v>
      </c>
      <c r="D224" t="n">
        <v>0</v>
      </c>
      <c r="E224" t="n">
        <v>0</v>
      </c>
      <c r="F224" t="n">
        <v>0</v>
      </c>
      <c r="G224" t="n">
        <v>1.66</v>
      </c>
      <c r="H224" t="n">
        <v>0</v>
      </c>
      <c r="I224" t="n">
        <v>7</v>
      </c>
      <c r="J224" t="n">
        <v>-1</v>
      </c>
      <c r="K224" t="n">
        <v>-1</v>
      </c>
      <c r="L224">
        <f>HYPERLINK("https://www.defined.fi/sol/ULwSJmmpxmnRfpu6BjnK6rprKXqD5jXUmPpS1FxHXFy?maker=JD38n7ynKYcgPpF7k1BhXEeREu1KqptU93fVGy3S624k","https://www.defined.fi/sol/ULwSJmmpxmnRfpu6BjnK6rprKXqD5jXUmPpS1FxHXFy?maker=JD38n7ynKYcgPpF7k1BhXEeREu1KqptU93fVGy3S624k")</f>
        <v/>
      </c>
      <c r="M224">
        <f>HYPERLINK("https://dexscreener.com/solana/ULwSJmmpxmnRfpu6BjnK6rprKXqD5jXUmPpS1FxHXFy?maker=JD38n7ynKYcgPpF7k1BhXEeREu1KqptU93fVGy3S624k","https://dexscreener.com/solana/ULwSJmmpxmnRfpu6BjnK6rprKXqD5jXUmPpS1FxHXFy?maker=JD38n7ynKYcgPpF7k1BhXEeREu1KqptU93fVGy3S624k")</f>
        <v/>
      </c>
    </row>
    <row r="225">
      <c r="A225" t="inlineStr">
        <is>
          <t>J5MopnZxBw7E3CRGC28hrKA3MXvmQ8Gwn4n9cPezKX3k</t>
        </is>
      </c>
      <c r="B225" t="inlineStr">
        <is>
          <t>PssyMonstr</t>
        </is>
      </c>
      <c r="C225" t="n">
        <v>0</v>
      </c>
      <c r="D225" t="n">
        <v>0</v>
      </c>
      <c r="E225" t="n">
        <v>0</v>
      </c>
      <c r="F225" t="n">
        <v>0</v>
      </c>
      <c r="G225" t="n">
        <v>0.146</v>
      </c>
      <c r="H225" t="n">
        <v>0</v>
      </c>
      <c r="I225" t="n">
        <v>4</v>
      </c>
      <c r="J225" t="n">
        <v>-1</v>
      </c>
      <c r="K225" t="n">
        <v>-1</v>
      </c>
      <c r="L225">
        <f>HYPERLINK("https://www.defined.fi/sol/J5MopnZxBw7E3CRGC28hrKA3MXvmQ8Gwn4n9cPezKX3k?maker=JD38n7ynKYcgPpF7k1BhXEeREu1KqptU93fVGy3S624k","https://www.defined.fi/sol/J5MopnZxBw7E3CRGC28hrKA3MXvmQ8Gwn4n9cPezKX3k?maker=JD38n7ynKYcgPpF7k1BhXEeREu1KqptU93fVGy3S624k")</f>
        <v/>
      </c>
      <c r="M225">
        <f>HYPERLINK("https://dexscreener.com/solana/J5MopnZxBw7E3CRGC28hrKA3MXvmQ8Gwn4n9cPezKX3k?maker=JD38n7ynKYcgPpF7k1BhXEeREu1KqptU93fVGy3S624k","https://dexscreener.com/solana/J5MopnZxBw7E3CRGC28hrKA3MXvmQ8Gwn4n9cPezKX3k?maker=JD38n7ynKYcgPpF7k1BhXEeREu1KqptU93fVGy3S624k")</f>
        <v/>
      </c>
    </row>
    <row r="226">
      <c r="A226" t="inlineStr">
        <is>
          <t>947tEoG318GUmyjVYhraNRvWpMX7fpBTDQFBoJvSkSG3</t>
        </is>
      </c>
      <c r="B226" t="inlineStr">
        <is>
          <t>CHAT</t>
        </is>
      </c>
      <c r="C226" t="n">
        <v>0</v>
      </c>
      <c r="D226" t="n">
        <v>0</v>
      </c>
      <c r="E226" t="n">
        <v>0</v>
      </c>
      <c r="F226" t="n">
        <v>0</v>
      </c>
      <c r="G226" t="n">
        <v>1.73</v>
      </c>
      <c r="H226" t="n">
        <v>0</v>
      </c>
      <c r="I226" t="n">
        <v>12</v>
      </c>
      <c r="J226" t="n">
        <v>-1</v>
      </c>
      <c r="K226" t="n">
        <v>-1</v>
      </c>
      <c r="L226">
        <f>HYPERLINK("https://www.defined.fi/sol/947tEoG318GUmyjVYhraNRvWpMX7fpBTDQFBoJvSkSG3?maker=JD38n7ynKYcgPpF7k1BhXEeREu1KqptU93fVGy3S624k","https://www.defined.fi/sol/947tEoG318GUmyjVYhraNRvWpMX7fpBTDQFBoJvSkSG3?maker=JD38n7ynKYcgPpF7k1BhXEeREu1KqptU93fVGy3S624k")</f>
        <v/>
      </c>
      <c r="M226">
        <f>HYPERLINK("https://dexscreener.com/solana/947tEoG318GUmyjVYhraNRvWpMX7fpBTDQFBoJvSkSG3?maker=JD38n7ynKYcgPpF7k1BhXEeREu1KqptU93fVGy3S624k","https://dexscreener.com/solana/947tEoG318GUmyjVYhraNRvWpMX7fpBTDQFBoJvSkSG3?maker=JD38n7ynKYcgPpF7k1BhXEeREu1KqptU93fVGy3S624k")</f>
        <v/>
      </c>
    </row>
    <row r="227">
      <c r="A227" t="inlineStr">
        <is>
          <t>2G8LH53fcr3aCrEsmAo73eunbZRbyjKrGH5qmur6pump</t>
        </is>
      </c>
      <c r="B227" t="inlineStr">
        <is>
          <t>supercycle</t>
        </is>
      </c>
      <c r="C227" t="n">
        <v>0</v>
      </c>
      <c r="D227" t="n">
        <v>0</v>
      </c>
      <c r="E227" t="n">
        <v>0</v>
      </c>
      <c r="F227" t="n">
        <v>0.1</v>
      </c>
      <c r="G227" t="n">
        <v>0</v>
      </c>
      <c r="H227" t="n">
        <v>3</v>
      </c>
      <c r="I227" t="n">
        <v>0</v>
      </c>
      <c r="J227" t="n">
        <v>-1</v>
      </c>
      <c r="K227" t="n">
        <v>-1</v>
      </c>
      <c r="L227">
        <f>HYPERLINK("https://www.defined.fi/sol/2G8LH53fcr3aCrEsmAo73eunbZRbyjKrGH5qmur6pump?maker=JD38n7ynKYcgPpF7k1BhXEeREu1KqptU93fVGy3S624k","https://www.defined.fi/sol/2G8LH53fcr3aCrEsmAo73eunbZRbyjKrGH5qmur6pump?maker=JD38n7ynKYcgPpF7k1BhXEeREu1KqptU93fVGy3S624k")</f>
        <v/>
      </c>
      <c r="M227">
        <f>HYPERLINK("https://dexscreener.com/solana/2G8LH53fcr3aCrEsmAo73eunbZRbyjKrGH5qmur6pump?maker=JD38n7ynKYcgPpF7k1BhXEeREu1KqptU93fVGy3S624k","https://dexscreener.com/solana/2G8LH53fcr3aCrEsmAo73eunbZRbyjKrGH5qmur6pump?maker=JD38n7ynKYcgPpF7k1BhXEeREu1KqptU93fVGy3S624k")</f>
        <v/>
      </c>
    </row>
    <row r="228">
      <c r="A228" t="inlineStr">
        <is>
          <t>34a8ALsPmbWxp7D3bQ6erERrCLz1ahr6u6o66Udmpump</t>
        </is>
      </c>
      <c r="B228" t="inlineStr">
        <is>
          <t>PESTO</t>
        </is>
      </c>
      <c r="C228" t="n">
        <v>0</v>
      </c>
      <c r="D228" t="n">
        <v>0</v>
      </c>
      <c r="E228" t="n">
        <v>0</v>
      </c>
      <c r="F228" t="n">
        <v>0</v>
      </c>
      <c r="G228" t="n">
        <v>0.392</v>
      </c>
      <c r="H228" t="n">
        <v>0</v>
      </c>
      <c r="I228" t="n">
        <v>1</v>
      </c>
      <c r="J228" t="n">
        <v>-1</v>
      </c>
      <c r="K228" t="n">
        <v>-1</v>
      </c>
      <c r="L228">
        <f>HYPERLINK("https://www.defined.fi/sol/34a8ALsPmbWxp7D3bQ6erERrCLz1ahr6u6o66Udmpump?maker=JD38n7ynKYcgPpF7k1BhXEeREu1KqptU93fVGy3S624k","https://www.defined.fi/sol/34a8ALsPmbWxp7D3bQ6erERrCLz1ahr6u6o66Udmpump?maker=JD38n7ynKYcgPpF7k1BhXEeREu1KqptU93fVGy3S624k")</f>
        <v/>
      </c>
      <c r="M228">
        <f>HYPERLINK("https://dexscreener.com/solana/34a8ALsPmbWxp7D3bQ6erERrCLz1ahr6u6o66Udmpump?maker=JD38n7ynKYcgPpF7k1BhXEeREu1KqptU93fVGy3S624k","https://dexscreener.com/solana/34a8ALsPmbWxp7D3bQ6erERrCLz1ahr6u6o66Udmpump?maker=JD38n7ynKYcgPpF7k1BhXEeREu1KqptU93fVGy3S624k")</f>
        <v/>
      </c>
    </row>
    <row r="229">
      <c r="A229" t="inlineStr">
        <is>
          <t>9VmBt3F3twqQ4ZBTV4FSU3wp5Nc4w8Lc2J4BRSD7FeJr</t>
        </is>
      </c>
      <c r="B229" t="inlineStr">
        <is>
          <t>kommie</t>
        </is>
      </c>
      <c r="C229" t="n">
        <v>0</v>
      </c>
      <c r="D229" t="n">
        <v>0.001</v>
      </c>
      <c r="E229" t="n">
        <v>0.01</v>
      </c>
      <c r="F229" t="n">
        <v>0.45</v>
      </c>
      <c r="G229" t="n">
        <v>0.115</v>
      </c>
      <c r="H229" t="n">
        <v>8</v>
      </c>
      <c r="I229" t="n">
        <v>3</v>
      </c>
      <c r="J229" t="n">
        <v>-1</v>
      </c>
      <c r="K229" t="n">
        <v>-1</v>
      </c>
      <c r="L229">
        <f>HYPERLINK("https://www.defined.fi/sol/9VmBt3F3twqQ4ZBTV4FSU3wp5Nc4w8Lc2J4BRSD7FeJr?maker=JD38n7ynKYcgPpF7k1BhXEeREu1KqptU93fVGy3S624k","https://www.defined.fi/sol/9VmBt3F3twqQ4ZBTV4FSU3wp5Nc4w8Lc2J4BRSD7FeJr?maker=JD38n7ynKYcgPpF7k1BhXEeREu1KqptU93fVGy3S624k")</f>
        <v/>
      </c>
      <c r="M229">
        <f>HYPERLINK("https://dexscreener.com/solana/9VmBt3F3twqQ4ZBTV4FSU3wp5Nc4w8Lc2J4BRSD7FeJr?maker=JD38n7ynKYcgPpF7k1BhXEeREu1KqptU93fVGy3S624k","https://dexscreener.com/solana/9VmBt3F3twqQ4ZBTV4FSU3wp5Nc4w8Lc2J4BRSD7FeJr?maker=JD38n7ynKYcgPpF7k1BhXEeREu1KqptU93fVGy3S624k")</f>
        <v/>
      </c>
    </row>
    <row r="230">
      <c r="A230" t="inlineStr">
        <is>
          <t>Dnb9dLSXxAarXVexehzeH8W8nFmLMNJSuGoaddZSwtog</t>
        </is>
      </c>
      <c r="B230" t="inlineStr">
        <is>
          <t>COK</t>
        </is>
      </c>
      <c r="C230" t="n">
        <v>0</v>
      </c>
      <c r="D230" t="n">
        <v>0</v>
      </c>
      <c r="E230" t="n">
        <v>0</v>
      </c>
      <c r="F230" t="n">
        <v>0</v>
      </c>
      <c r="G230" t="n">
        <v>1.39</v>
      </c>
      <c r="H230" t="n">
        <v>0</v>
      </c>
      <c r="I230" t="n">
        <v>11</v>
      </c>
      <c r="J230" t="n">
        <v>-1</v>
      </c>
      <c r="K230" t="n">
        <v>-1</v>
      </c>
      <c r="L230">
        <f>HYPERLINK("https://www.defined.fi/sol/Dnb9dLSXxAarXVexehzeH8W8nFmLMNJSuGoaddZSwtog?maker=JD38n7ynKYcgPpF7k1BhXEeREu1KqptU93fVGy3S624k","https://www.defined.fi/sol/Dnb9dLSXxAarXVexehzeH8W8nFmLMNJSuGoaddZSwtog?maker=JD38n7ynKYcgPpF7k1BhXEeREu1KqptU93fVGy3S624k")</f>
        <v/>
      </c>
      <c r="M230">
        <f>HYPERLINK("https://dexscreener.com/solana/Dnb9dLSXxAarXVexehzeH8W8nFmLMNJSuGoaddZSwtog?maker=JD38n7ynKYcgPpF7k1BhXEeREu1KqptU93fVGy3S624k","https://dexscreener.com/solana/Dnb9dLSXxAarXVexehzeH8W8nFmLMNJSuGoaddZSwtog?maker=JD38n7ynKYcgPpF7k1BhXEeREu1KqptU93fVGy3S624k")</f>
        <v/>
      </c>
    </row>
    <row r="231">
      <c r="A231" t="inlineStr">
        <is>
          <t>CUsLQwd3wvcXxin2UyxcstTTaSmXvWXSo3E18G3Fpump</t>
        </is>
      </c>
      <c r="B231" t="inlineStr">
        <is>
          <t>endAI</t>
        </is>
      </c>
      <c r="C231" t="n">
        <v>0</v>
      </c>
      <c r="D231" t="n">
        <v>0</v>
      </c>
      <c r="E231" t="n">
        <v>0</v>
      </c>
      <c r="F231" t="n">
        <v>15.66</v>
      </c>
      <c r="G231" t="n">
        <v>0</v>
      </c>
      <c r="H231" t="n">
        <v>13</v>
      </c>
      <c r="I231" t="n">
        <v>0</v>
      </c>
      <c r="J231" t="n">
        <v>-1</v>
      </c>
      <c r="K231" t="n">
        <v>-1</v>
      </c>
      <c r="L231">
        <f>HYPERLINK("https://www.defined.fi/sol/CUsLQwd3wvcXxin2UyxcstTTaSmXvWXSo3E18G3Fpump?maker=JD38n7ynKYcgPpF7k1BhXEeREu1KqptU93fVGy3S624k","https://www.defined.fi/sol/CUsLQwd3wvcXxin2UyxcstTTaSmXvWXSo3E18G3Fpump?maker=JD38n7ynKYcgPpF7k1BhXEeREu1KqptU93fVGy3S624k")</f>
        <v/>
      </c>
      <c r="M231">
        <f>HYPERLINK("https://dexscreener.com/solana/CUsLQwd3wvcXxin2UyxcstTTaSmXvWXSo3E18G3Fpump?maker=JD38n7ynKYcgPpF7k1BhXEeREu1KqptU93fVGy3S624k","https://dexscreener.com/solana/CUsLQwd3wvcXxin2UyxcstTTaSmXvWXSo3E18G3Fpump?maker=JD38n7ynKYcgPpF7k1BhXEeREu1KqptU93fVGy3S624k")</f>
        <v/>
      </c>
    </row>
    <row r="232">
      <c r="A232" t="inlineStr">
        <is>
          <t>62CsquahdQ3J286G9UTqV6whxryfihdV4yg7kSJnpump</t>
        </is>
      </c>
      <c r="B232" t="inlineStr">
        <is>
          <t>BGG1</t>
        </is>
      </c>
      <c r="C232" t="n">
        <v>0</v>
      </c>
      <c r="D232" t="n">
        <v>0</v>
      </c>
      <c r="E232" t="n">
        <v>0</v>
      </c>
      <c r="F232" t="n">
        <v>17.01</v>
      </c>
      <c r="G232" t="n">
        <v>0.001</v>
      </c>
      <c r="H232" t="n">
        <v>4</v>
      </c>
      <c r="I232" t="n">
        <v>1</v>
      </c>
      <c r="J232" t="n">
        <v>-1</v>
      </c>
      <c r="K232" t="n">
        <v>-1</v>
      </c>
      <c r="L232">
        <f>HYPERLINK("https://www.defined.fi/sol/62CsquahdQ3J286G9UTqV6whxryfihdV4yg7kSJnpump?maker=JD38n7ynKYcgPpF7k1BhXEeREu1KqptU93fVGy3S624k","https://www.defined.fi/sol/62CsquahdQ3J286G9UTqV6whxryfihdV4yg7kSJnpump?maker=JD38n7ynKYcgPpF7k1BhXEeREu1KqptU93fVGy3S624k")</f>
        <v/>
      </c>
      <c r="M232">
        <f>HYPERLINK("https://dexscreener.com/solana/62CsquahdQ3J286G9UTqV6whxryfihdV4yg7kSJnpump?maker=JD38n7ynKYcgPpF7k1BhXEeREu1KqptU93fVGy3S624k","https://dexscreener.com/solana/62CsquahdQ3J286G9UTqV6whxryfihdV4yg7kSJnpump?maker=JD38n7ynKYcgPpF7k1BhXEeREu1KqptU93fVGy3S624k")</f>
        <v/>
      </c>
    </row>
    <row r="233">
      <c r="A233" t="inlineStr">
        <is>
          <t>5oVNBeEEQvYi1cX3ir8Dx5n1P7pdxydbGF2X4TxVusJm</t>
        </is>
      </c>
      <c r="B233" t="inlineStr">
        <is>
          <t>scnSOL</t>
        </is>
      </c>
      <c r="C233" t="n">
        <v>0</v>
      </c>
      <c r="D233" t="n">
        <v>0.007</v>
      </c>
      <c r="E233" t="n">
        <v>0</v>
      </c>
      <c r="F233" t="n">
        <v>7.67</v>
      </c>
      <c r="G233" t="n">
        <v>11.23</v>
      </c>
      <c r="H233" t="n">
        <v>7</v>
      </c>
      <c r="I233" t="n">
        <v>42</v>
      </c>
      <c r="J233" t="n">
        <v>-1</v>
      </c>
      <c r="K233" t="n">
        <v>-1</v>
      </c>
      <c r="L233">
        <f>HYPERLINK("https://www.defined.fi/sol/5oVNBeEEQvYi1cX3ir8Dx5n1P7pdxydbGF2X4TxVusJm?maker=JD38n7ynKYcgPpF7k1BhXEeREu1KqptU93fVGy3S624k","https://www.defined.fi/sol/5oVNBeEEQvYi1cX3ir8Dx5n1P7pdxydbGF2X4TxVusJm?maker=JD38n7ynKYcgPpF7k1BhXEeREu1KqptU93fVGy3S624k")</f>
        <v/>
      </c>
      <c r="M233">
        <f>HYPERLINK("https://dexscreener.com/solana/5oVNBeEEQvYi1cX3ir8Dx5n1P7pdxydbGF2X4TxVusJm?maker=JD38n7ynKYcgPpF7k1BhXEeREu1KqptU93fVGy3S624k","https://dexscreener.com/solana/5oVNBeEEQvYi1cX3ir8Dx5n1P7pdxydbGF2X4TxVusJm?maker=JD38n7ynKYcgPpF7k1BhXEeREu1KqptU93fVGy3S624k")</f>
        <v/>
      </c>
    </row>
    <row r="234">
      <c r="A234" t="inlineStr">
        <is>
          <t>5z3EqYQo9HiCEs3R84RCDMu2n7anpDMxRhdK8PSWmrRC</t>
        </is>
      </c>
      <c r="B234" t="inlineStr">
        <is>
          <t>PONKE</t>
        </is>
      </c>
      <c r="C234" t="n">
        <v>0</v>
      </c>
      <c r="D234" t="n">
        <v>0</v>
      </c>
      <c r="E234" t="n">
        <v>0.01</v>
      </c>
      <c r="F234" t="n">
        <v>0.343</v>
      </c>
      <c r="G234" t="n">
        <v>0</v>
      </c>
      <c r="H234" t="n">
        <v>4</v>
      </c>
      <c r="I234" t="n">
        <v>0</v>
      </c>
      <c r="J234" t="n">
        <v>-1</v>
      </c>
      <c r="K234" t="n">
        <v>-1</v>
      </c>
      <c r="L234">
        <f>HYPERLINK("https://www.defined.fi/sol/5z3EqYQo9HiCEs3R84RCDMu2n7anpDMxRhdK8PSWmrRC?maker=JD38n7ynKYcgPpF7k1BhXEeREu1KqptU93fVGy3S624k","https://www.defined.fi/sol/5z3EqYQo9HiCEs3R84RCDMu2n7anpDMxRhdK8PSWmrRC?maker=JD38n7ynKYcgPpF7k1BhXEeREu1KqptU93fVGy3S624k")</f>
        <v/>
      </c>
      <c r="M234">
        <f>HYPERLINK("https://dexscreener.com/solana/5z3EqYQo9HiCEs3R84RCDMu2n7anpDMxRhdK8PSWmrRC?maker=JD38n7ynKYcgPpF7k1BhXEeREu1KqptU93fVGy3S624k","https://dexscreener.com/solana/5z3EqYQo9HiCEs3R84RCDMu2n7anpDMxRhdK8PSWmrRC?maker=JD38n7ynKYcgPpF7k1BhXEeREu1KqptU93fVGy3S624k")</f>
        <v/>
      </c>
    </row>
    <row r="235">
      <c r="A235" t="inlineStr">
        <is>
          <t>FLuxaik9EoUh4ZwTT8ZhMmNh27XbTcabTMRGSXHvpump</t>
        </is>
      </c>
      <c r="B235" t="inlineStr">
        <is>
          <t>ANDYISM</t>
        </is>
      </c>
      <c r="C235" t="n">
        <v>0</v>
      </c>
      <c r="D235" t="n">
        <v>0</v>
      </c>
      <c r="E235" t="n">
        <v>0</v>
      </c>
      <c r="F235" t="n">
        <v>0.244</v>
      </c>
      <c r="G235" t="n">
        <v>1.86</v>
      </c>
      <c r="H235" t="n">
        <v>1</v>
      </c>
      <c r="I235" t="n">
        <v>9</v>
      </c>
      <c r="J235" t="n">
        <v>-1</v>
      </c>
      <c r="K235" t="n">
        <v>-1</v>
      </c>
      <c r="L235">
        <f>HYPERLINK("https://www.defined.fi/sol/FLuxaik9EoUh4ZwTT8ZhMmNh27XbTcabTMRGSXHvpump?maker=JD38n7ynKYcgPpF7k1BhXEeREu1KqptU93fVGy3S624k","https://www.defined.fi/sol/FLuxaik9EoUh4ZwTT8ZhMmNh27XbTcabTMRGSXHvpump?maker=JD38n7ynKYcgPpF7k1BhXEeREu1KqptU93fVGy3S624k")</f>
        <v/>
      </c>
      <c r="M235">
        <f>HYPERLINK("https://dexscreener.com/solana/FLuxaik9EoUh4ZwTT8ZhMmNh27XbTcabTMRGSXHvpump?maker=JD38n7ynKYcgPpF7k1BhXEeREu1KqptU93fVGy3S624k","https://dexscreener.com/solana/FLuxaik9EoUh4ZwTT8ZhMmNh27XbTcabTMRGSXHvpump?maker=JD38n7ynKYcgPpF7k1BhXEeREu1KqptU93fVGy3S624k")</f>
        <v/>
      </c>
    </row>
    <row r="236">
      <c r="A236" t="inlineStr">
        <is>
          <t>6mvTP3NzL5jkj7Qkpe9oDKLYoEJmLyhTnn7zhPaGkAcn</t>
        </is>
      </c>
      <c r="B236" t="inlineStr">
        <is>
          <t>SinMin</t>
        </is>
      </c>
      <c r="C236" t="n">
        <v>0</v>
      </c>
      <c r="D236" t="n">
        <v>0</v>
      </c>
      <c r="E236" t="n">
        <v>-0.04</v>
      </c>
      <c r="F236" t="n">
        <v>0.476</v>
      </c>
      <c r="G236" t="n">
        <v>0</v>
      </c>
      <c r="H236" t="n">
        <v>1</v>
      </c>
      <c r="I236" t="n">
        <v>0</v>
      </c>
      <c r="J236" t="n">
        <v>-1</v>
      </c>
      <c r="K236" t="n">
        <v>-1</v>
      </c>
      <c r="L236">
        <f>HYPERLINK("https://www.defined.fi/sol/6mvTP3NzL5jkj7Qkpe9oDKLYoEJmLyhTnn7zhPaGkAcn?maker=JD38n7ynKYcgPpF7k1BhXEeREu1KqptU93fVGy3S624k","https://www.defined.fi/sol/6mvTP3NzL5jkj7Qkpe9oDKLYoEJmLyhTnn7zhPaGkAcn?maker=JD38n7ynKYcgPpF7k1BhXEeREu1KqptU93fVGy3S624k")</f>
        <v/>
      </c>
      <c r="M236">
        <f>HYPERLINK("https://dexscreener.com/solana/6mvTP3NzL5jkj7Qkpe9oDKLYoEJmLyhTnn7zhPaGkAcn?maker=JD38n7ynKYcgPpF7k1BhXEeREu1KqptU93fVGy3S624k","https://dexscreener.com/solana/6mvTP3NzL5jkj7Qkpe9oDKLYoEJmLyhTnn7zhPaGkAcn?maker=JD38n7ynKYcgPpF7k1BhXEeREu1KqptU93fVGy3S624k")</f>
        <v/>
      </c>
    </row>
    <row r="237">
      <c r="A237" t="inlineStr">
        <is>
          <t>HFVnDJocPMsFHUWEBiciAwWkdWanBexdxpMUHE9npump</t>
        </is>
      </c>
      <c r="B237" t="inlineStr">
        <is>
          <t>$FRED</t>
        </is>
      </c>
      <c r="C237" t="n">
        <v>0</v>
      </c>
      <c r="D237" t="n">
        <v>0</v>
      </c>
      <c r="E237" t="n">
        <v>0</v>
      </c>
      <c r="F237" t="n">
        <v>0</v>
      </c>
      <c r="G237" t="n">
        <v>0.197</v>
      </c>
      <c r="H237" t="n">
        <v>0</v>
      </c>
      <c r="I237" t="n">
        <v>1</v>
      </c>
      <c r="J237" t="n">
        <v>-1</v>
      </c>
      <c r="K237" t="n">
        <v>-1</v>
      </c>
      <c r="L237">
        <f>HYPERLINK("https://www.defined.fi/sol/HFVnDJocPMsFHUWEBiciAwWkdWanBexdxpMUHE9npump?maker=JD38n7ynKYcgPpF7k1BhXEeREu1KqptU93fVGy3S624k","https://www.defined.fi/sol/HFVnDJocPMsFHUWEBiciAwWkdWanBexdxpMUHE9npump?maker=JD38n7ynKYcgPpF7k1BhXEeREu1KqptU93fVGy3S624k")</f>
        <v/>
      </c>
      <c r="M237">
        <f>HYPERLINK("https://dexscreener.com/solana/HFVnDJocPMsFHUWEBiciAwWkdWanBexdxpMUHE9npump?maker=JD38n7ynKYcgPpF7k1BhXEeREu1KqptU93fVGy3S624k","https://dexscreener.com/solana/HFVnDJocPMsFHUWEBiciAwWkdWanBexdxpMUHE9npump?maker=JD38n7ynKYcgPpF7k1BhXEeREu1KqptU93fVGy3S624k")</f>
        <v/>
      </c>
    </row>
    <row r="238">
      <c r="A238" t="inlineStr">
        <is>
          <t>DcoCE6yfxviowUKT91qKTbr31kQnFaWFAVXCTHgvJ1Tk</t>
        </is>
      </c>
      <c r="B238" t="inlineStr">
        <is>
          <t>MAMMAMIA</t>
        </is>
      </c>
      <c r="C238" t="n">
        <v>0</v>
      </c>
      <c r="D238" t="n">
        <v>0</v>
      </c>
      <c r="E238" t="n">
        <v>-1</v>
      </c>
      <c r="F238" t="n">
        <v>0</v>
      </c>
      <c r="G238" t="n">
        <v>1.2</v>
      </c>
      <c r="H238" t="n">
        <v>0</v>
      </c>
      <c r="I238" t="n">
        <v>1</v>
      </c>
      <c r="J238" t="n">
        <v>-1</v>
      </c>
      <c r="K238" t="n">
        <v>-1</v>
      </c>
      <c r="L238">
        <f>HYPERLINK("https://www.defined.fi/sol/DcoCE6yfxviowUKT91qKTbr31kQnFaWFAVXCTHgvJ1Tk?maker=JD38n7ynKYcgPpF7k1BhXEeREu1KqptU93fVGy3S624k","https://www.defined.fi/sol/DcoCE6yfxviowUKT91qKTbr31kQnFaWFAVXCTHgvJ1Tk?maker=JD38n7ynKYcgPpF7k1BhXEeREu1KqptU93fVGy3S624k")</f>
        <v/>
      </c>
      <c r="M238">
        <f>HYPERLINK("https://dexscreener.com/solana/DcoCE6yfxviowUKT91qKTbr31kQnFaWFAVXCTHgvJ1Tk?maker=JD38n7ynKYcgPpF7k1BhXEeREu1KqptU93fVGy3S624k","https://dexscreener.com/solana/DcoCE6yfxviowUKT91qKTbr31kQnFaWFAVXCTHgvJ1Tk?maker=JD38n7ynKYcgPpF7k1BhXEeREu1KqptU93fVGy3S624k")</f>
        <v/>
      </c>
    </row>
    <row r="239">
      <c r="A239" t="inlineStr">
        <is>
          <t>AwRErBEFGTnohzfLeRSBH9HddQEy2oeRxnWLrbvFFh95</t>
        </is>
      </c>
      <c r="B239" t="inlineStr">
        <is>
          <t>TRUMP</t>
        </is>
      </c>
      <c r="C239" t="n">
        <v>0</v>
      </c>
      <c r="D239" t="n">
        <v>0</v>
      </c>
      <c r="E239" t="n">
        <v>0</v>
      </c>
      <c r="F239" t="n">
        <v>0</v>
      </c>
      <c r="G239" t="n">
        <v>0.08699999999999999</v>
      </c>
      <c r="H239" t="n">
        <v>0</v>
      </c>
      <c r="I239" t="n">
        <v>2</v>
      </c>
      <c r="J239" t="n">
        <v>-1</v>
      </c>
      <c r="K239" t="n">
        <v>-1</v>
      </c>
      <c r="L239">
        <f>HYPERLINK("https://www.defined.fi/sol/AwRErBEFGTnohzfLeRSBH9HddQEy2oeRxnWLrbvFFh95?maker=JD38n7ynKYcgPpF7k1BhXEeREu1KqptU93fVGy3S624k","https://www.defined.fi/sol/AwRErBEFGTnohzfLeRSBH9HddQEy2oeRxnWLrbvFFh95?maker=JD38n7ynKYcgPpF7k1BhXEeREu1KqptU93fVGy3S624k")</f>
        <v/>
      </c>
      <c r="M239">
        <f>HYPERLINK("https://dexscreener.com/solana/AwRErBEFGTnohzfLeRSBH9HddQEy2oeRxnWLrbvFFh95?maker=JD38n7ynKYcgPpF7k1BhXEeREu1KqptU93fVGy3S624k","https://dexscreener.com/solana/AwRErBEFGTnohzfLeRSBH9HddQEy2oeRxnWLrbvFFh95?maker=JD38n7ynKYcgPpF7k1BhXEeREu1KqptU93fVGy3S624k")</f>
        <v/>
      </c>
    </row>
    <row r="240">
      <c r="A240" t="inlineStr">
        <is>
          <t>qiaupfns561LJPudU2YL48S2mx1nbekrn8V4RrpyJG6</t>
        </is>
      </c>
      <c r="B240" t="inlineStr">
        <is>
          <t>Zazu</t>
        </is>
      </c>
      <c r="C240" t="n">
        <v>0</v>
      </c>
      <c r="D240" t="n">
        <v>0</v>
      </c>
      <c r="E240" t="n">
        <v>0</v>
      </c>
      <c r="F240" t="n">
        <v>2.97</v>
      </c>
      <c r="G240" t="n">
        <v>0</v>
      </c>
      <c r="H240" t="n">
        <v>19</v>
      </c>
      <c r="I240" t="n">
        <v>0</v>
      </c>
      <c r="J240" t="n">
        <v>-1</v>
      </c>
      <c r="K240" t="n">
        <v>-1</v>
      </c>
      <c r="L240">
        <f>HYPERLINK("https://www.defined.fi/sol/qiaupfns561LJPudU2YL48S2mx1nbekrn8V4RrpyJG6?maker=JD38n7ynKYcgPpF7k1BhXEeREu1KqptU93fVGy3S624k","https://www.defined.fi/sol/qiaupfns561LJPudU2YL48S2mx1nbekrn8V4RrpyJG6?maker=JD38n7ynKYcgPpF7k1BhXEeREu1KqptU93fVGy3S624k")</f>
        <v/>
      </c>
      <c r="M240">
        <f>HYPERLINK("https://dexscreener.com/solana/qiaupfns561LJPudU2YL48S2mx1nbekrn8V4RrpyJG6?maker=JD38n7ynKYcgPpF7k1BhXEeREu1KqptU93fVGy3S624k","https://dexscreener.com/solana/qiaupfns561LJPudU2YL48S2mx1nbekrn8V4RrpyJG6?maker=JD38n7ynKYcgPpF7k1BhXEeREu1KqptU93fVGy3S624k")</f>
        <v/>
      </c>
    </row>
    <row r="241">
      <c r="A241" t="inlineStr">
        <is>
          <t>FFEp9wjbMH7UsbK9vGwUGrwNHWVYwoTUYAvCCdeipump</t>
        </is>
      </c>
      <c r="B241" t="inlineStr">
        <is>
          <t>1992TC</t>
        </is>
      </c>
      <c r="C241" t="n">
        <v>0</v>
      </c>
      <c r="D241" t="n">
        <v>0</v>
      </c>
      <c r="E241" t="n">
        <v>0</v>
      </c>
      <c r="F241" t="n">
        <v>0</v>
      </c>
      <c r="G241" t="n">
        <v>0</v>
      </c>
      <c r="H241" t="n">
        <v>0</v>
      </c>
      <c r="I241" t="n">
        <v>0</v>
      </c>
      <c r="J241" t="n">
        <v>-1</v>
      </c>
      <c r="K241" t="n">
        <v>-1</v>
      </c>
      <c r="L241">
        <f>HYPERLINK("https://www.defined.fi/sol/FFEp9wjbMH7UsbK9vGwUGrwNHWVYwoTUYAvCCdeipump?maker=JD38n7ynKYcgPpF7k1BhXEeREu1KqptU93fVGy3S624k","https://www.defined.fi/sol/FFEp9wjbMH7UsbK9vGwUGrwNHWVYwoTUYAvCCdeipump?maker=JD38n7ynKYcgPpF7k1BhXEeREu1KqptU93fVGy3S624k")</f>
        <v/>
      </c>
      <c r="M241">
        <f>HYPERLINK("https://dexscreener.com/solana/FFEp9wjbMH7UsbK9vGwUGrwNHWVYwoTUYAvCCdeipump?maker=JD38n7ynKYcgPpF7k1BhXEeREu1KqptU93fVGy3S624k","https://dexscreener.com/solana/FFEp9wjbMH7UsbK9vGwUGrwNHWVYwoTUYAvCCdeipump?maker=JD38n7ynKYcgPpF7k1BhXEeREu1KqptU93fVGy3S624k")</f>
        <v/>
      </c>
    </row>
    <row r="242">
      <c r="A242" t="inlineStr">
        <is>
          <t>GinNabffZL4fUj9Vactxha74GDAW8kDPGaHqMtMzps2f</t>
        </is>
      </c>
      <c r="B242" t="inlineStr">
        <is>
          <t>GINNAN</t>
        </is>
      </c>
      <c r="C242" t="n">
        <v>0</v>
      </c>
      <c r="D242" t="n">
        <v>-0.053</v>
      </c>
      <c r="E242" t="n">
        <v>-0.02</v>
      </c>
      <c r="F242" t="n">
        <v>8.06</v>
      </c>
      <c r="G242" t="n">
        <v>9.300000000000001</v>
      </c>
      <c r="H242" t="n">
        <v>12</v>
      </c>
      <c r="I242" t="n">
        <v>20</v>
      </c>
      <c r="J242" t="n">
        <v>-1</v>
      </c>
      <c r="K242" t="n">
        <v>-1</v>
      </c>
      <c r="L242">
        <f>HYPERLINK("https://www.defined.fi/sol/GinNabffZL4fUj9Vactxha74GDAW8kDPGaHqMtMzps2f?maker=JD38n7ynKYcgPpF7k1BhXEeREu1KqptU93fVGy3S624k","https://www.defined.fi/sol/GinNabffZL4fUj9Vactxha74GDAW8kDPGaHqMtMzps2f?maker=JD38n7ynKYcgPpF7k1BhXEeREu1KqptU93fVGy3S624k")</f>
        <v/>
      </c>
      <c r="M242">
        <f>HYPERLINK("https://dexscreener.com/solana/GinNabffZL4fUj9Vactxha74GDAW8kDPGaHqMtMzps2f?maker=JD38n7ynKYcgPpF7k1BhXEeREu1KqptU93fVGy3S624k","https://dexscreener.com/solana/GinNabffZL4fUj9Vactxha74GDAW8kDPGaHqMtMzps2f?maker=JD38n7ynKYcgPpF7k1BhXEeREu1KqptU93fVGy3S624k")</f>
        <v/>
      </c>
    </row>
    <row r="243">
      <c r="A243" t="inlineStr">
        <is>
          <t>kinXdEcpDQeHPEuQnqmUgtYykqKGVFq6CeVX5iAHJq6</t>
        </is>
      </c>
      <c r="B243" t="inlineStr">
        <is>
          <t>KIN</t>
        </is>
      </c>
      <c r="C243" t="n">
        <v>0</v>
      </c>
      <c r="D243" t="n">
        <v>0</v>
      </c>
      <c r="E243" t="n">
        <v>0</v>
      </c>
      <c r="F243" t="n">
        <v>0</v>
      </c>
      <c r="G243" t="n">
        <v>0.254</v>
      </c>
      <c r="H243" t="n">
        <v>0</v>
      </c>
      <c r="I243" t="n">
        <v>3</v>
      </c>
      <c r="J243" t="n">
        <v>-1</v>
      </c>
      <c r="K243" t="n">
        <v>-1</v>
      </c>
      <c r="L243">
        <f>HYPERLINK("https://www.defined.fi/sol/kinXdEcpDQeHPEuQnqmUgtYykqKGVFq6CeVX5iAHJq6?maker=JD38n7ynKYcgPpF7k1BhXEeREu1KqptU93fVGy3S624k","https://www.defined.fi/sol/kinXdEcpDQeHPEuQnqmUgtYykqKGVFq6CeVX5iAHJq6?maker=JD38n7ynKYcgPpF7k1BhXEeREu1KqptU93fVGy3S624k")</f>
        <v/>
      </c>
      <c r="M243">
        <f>HYPERLINK("https://dexscreener.com/solana/kinXdEcpDQeHPEuQnqmUgtYykqKGVFq6CeVX5iAHJq6?maker=JD38n7ynKYcgPpF7k1BhXEeREu1KqptU93fVGy3S624k","https://dexscreener.com/solana/kinXdEcpDQeHPEuQnqmUgtYykqKGVFq6CeVX5iAHJq6?maker=JD38n7ynKYcgPpF7k1BhXEeREu1KqptU93fVGy3S624k")</f>
        <v/>
      </c>
    </row>
    <row r="244">
      <c r="A244" t="inlineStr">
        <is>
          <t>dekNoN3D8mXa4JHLwTbVXz8aPAyJUkk443UjcSpJKi4</t>
        </is>
      </c>
      <c r="B244" t="inlineStr">
        <is>
          <t>peanie</t>
        </is>
      </c>
      <c r="C244" t="n">
        <v>0</v>
      </c>
      <c r="D244" t="n">
        <v>0</v>
      </c>
      <c r="E244" t="n">
        <v>0</v>
      </c>
      <c r="F244" t="n">
        <v>0</v>
      </c>
      <c r="G244" t="n">
        <v>0.828</v>
      </c>
      <c r="H244" t="n">
        <v>0</v>
      </c>
      <c r="I244" t="n">
        <v>15</v>
      </c>
      <c r="J244" t="n">
        <v>-1</v>
      </c>
      <c r="K244" t="n">
        <v>-1</v>
      </c>
      <c r="L244">
        <f>HYPERLINK("https://www.defined.fi/sol/dekNoN3D8mXa4JHLwTbVXz8aPAyJUkk443UjcSpJKi4?maker=JD38n7ynKYcgPpF7k1BhXEeREu1KqptU93fVGy3S624k","https://www.defined.fi/sol/dekNoN3D8mXa4JHLwTbVXz8aPAyJUkk443UjcSpJKi4?maker=JD38n7ynKYcgPpF7k1BhXEeREu1KqptU93fVGy3S624k")</f>
        <v/>
      </c>
      <c r="M244">
        <f>HYPERLINK("https://dexscreener.com/solana/dekNoN3D8mXa4JHLwTbVXz8aPAyJUkk443UjcSpJKi4?maker=JD38n7ynKYcgPpF7k1BhXEeREu1KqptU93fVGy3S624k","https://dexscreener.com/solana/dekNoN3D8mXa4JHLwTbVXz8aPAyJUkk443UjcSpJKi4?maker=JD38n7ynKYcgPpF7k1BhXEeREu1KqptU93fVGy3S624k")</f>
        <v/>
      </c>
    </row>
    <row r="245">
      <c r="A245" t="inlineStr">
        <is>
          <t>D8r8XTuCrUhLheWeGXSwC3G92RhASficV3YA7B2XWcLv</t>
        </is>
      </c>
      <c r="B245" t="inlineStr">
        <is>
          <t>BAG</t>
        </is>
      </c>
      <c r="C245" t="n">
        <v>0</v>
      </c>
      <c r="D245" t="n">
        <v>0</v>
      </c>
      <c r="E245" t="n">
        <v>0</v>
      </c>
      <c r="F245" t="n">
        <v>0</v>
      </c>
      <c r="G245" t="n">
        <v>1.09</v>
      </c>
      <c r="H245" t="n">
        <v>0</v>
      </c>
      <c r="I245" t="n">
        <v>18</v>
      </c>
      <c r="J245" t="n">
        <v>-1</v>
      </c>
      <c r="K245" t="n">
        <v>-1</v>
      </c>
      <c r="L245">
        <f>HYPERLINK("https://www.defined.fi/sol/D8r8XTuCrUhLheWeGXSwC3G92RhASficV3YA7B2XWcLv?maker=JD38n7ynKYcgPpF7k1BhXEeREu1KqptU93fVGy3S624k","https://www.defined.fi/sol/D8r8XTuCrUhLheWeGXSwC3G92RhASficV3YA7B2XWcLv?maker=JD38n7ynKYcgPpF7k1BhXEeREu1KqptU93fVGy3S624k")</f>
        <v/>
      </c>
      <c r="M245">
        <f>HYPERLINK("https://dexscreener.com/solana/D8r8XTuCrUhLheWeGXSwC3G92RhASficV3YA7B2XWcLv?maker=JD38n7ynKYcgPpF7k1BhXEeREu1KqptU93fVGy3S624k","https://dexscreener.com/solana/D8r8XTuCrUhLheWeGXSwC3G92RhASficV3YA7B2XWcLv?maker=JD38n7ynKYcgPpF7k1BhXEeREu1KqptU93fVGy3S624k")</f>
        <v/>
      </c>
    </row>
    <row r="246">
      <c r="A246" t="inlineStr">
        <is>
          <t>8doS8nzmgVZEaACxALkbK5fZtw4UuoRp4Yt8NEaXfDMb</t>
        </is>
      </c>
      <c r="B246" t="inlineStr">
        <is>
          <t>$WAFFLES</t>
        </is>
      </c>
      <c r="C246" t="n">
        <v>0</v>
      </c>
      <c r="D246" t="n">
        <v>0</v>
      </c>
      <c r="E246" t="n">
        <v>0</v>
      </c>
      <c r="F246" t="n">
        <v>0</v>
      </c>
      <c r="G246" t="n">
        <v>3.29</v>
      </c>
      <c r="H246" t="n">
        <v>0</v>
      </c>
      <c r="I246" t="n">
        <v>16</v>
      </c>
      <c r="J246" t="n">
        <v>-1</v>
      </c>
      <c r="K246" t="n">
        <v>-1</v>
      </c>
      <c r="L246">
        <f>HYPERLINK("https://www.defined.fi/sol/8doS8nzmgVZEaACxALkbK5fZtw4UuoRp4Yt8NEaXfDMb?maker=JD38n7ynKYcgPpF7k1BhXEeREu1KqptU93fVGy3S624k","https://www.defined.fi/sol/8doS8nzmgVZEaACxALkbK5fZtw4UuoRp4Yt8NEaXfDMb?maker=JD38n7ynKYcgPpF7k1BhXEeREu1KqptU93fVGy3S624k")</f>
        <v/>
      </c>
      <c r="M246">
        <f>HYPERLINK("https://dexscreener.com/solana/8doS8nzmgVZEaACxALkbK5fZtw4UuoRp4Yt8NEaXfDMb?maker=JD38n7ynKYcgPpF7k1BhXEeREu1KqptU93fVGy3S624k","https://dexscreener.com/solana/8doS8nzmgVZEaACxALkbK5fZtw4UuoRp4Yt8NEaXfDMb?maker=JD38n7ynKYcgPpF7k1BhXEeREu1KqptU93fVGy3S624k")</f>
        <v/>
      </c>
    </row>
    <row r="247">
      <c r="A247" t="inlineStr">
        <is>
          <t>E99fN4tCRb1tQphXK1DU7prXji6hMzxETyPNJro19Fwz</t>
        </is>
      </c>
      <c r="B247" t="inlineStr">
        <is>
          <t>SOLCAT</t>
        </is>
      </c>
      <c r="C247" t="n">
        <v>0</v>
      </c>
      <c r="D247" t="n">
        <v>0</v>
      </c>
      <c r="E247" t="n">
        <v>0</v>
      </c>
      <c r="F247" t="n">
        <v>0</v>
      </c>
      <c r="G247" t="n">
        <v>0.624</v>
      </c>
      <c r="H247" t="n">
        <v>0</v>
      </c>
      <c r="I247" t="n">
        <v>19</v>
      </c>
      <c r="J247" t="n">
        <v>-1</v>
      </c>
      <c r="K247" t="n">
        <v>-1</v>
      </c>
      <c r="L247">
        <f>HYPERLINK("https://www.defined.fi/sol/E99fN4tCRb1tQphXK1DU7prXji6hMzxETyPNJro19Fwz?maker=JD38n7ynKYcgPpF7k1BhXEeREu1KqptU93fVGy3S624k","https://www.defined.fi/sol/E99fN4tCRb1tQphXK1DU7prXji6hMzxETyPNJro19Fwz?maker=JD38n7ynKYcgPpF7k1BhXEeREu1KqptU93fVGy3S624k")</f>
        <v/>
      </c>
      <c r="M247">
        <f>HYPERLINK("https://dexscreener.com/solana/E99fN4tCRb1tQphXK1DU7prXji6hMzxETyPNJro19Fwz?maker=JD38n7ynKYcgPpF7k1BhXEeREu1KqptU93fVGy3S624k","https://dexscreener.com/solana/E99fN4tCRb1tQphXK1DU7prXji6hMzxETyPNJro19Fwz?maker=JD38n7ynKYcgPpF7k1BhXEeREu1KqptU93fVGy3S624k")</f>
        <v/>
      </c>
    </row>
    <row r="248">
      <c r="A248" t="inlineStr">
        <is>
          <t>7AJ1KjzjstMnQGzZk1HAKx2atmvvRqWvmRbdYmnviryq</t>
        </is>
      </c>
      <c r="B248" t="inlineStr">
        <is>
          <t>XWH</t>
        </is>
      </c>
      <c r="C248" t="n">
        <v>0</v>
      </c>
      <c r="D248" t="n">
        <v>0</v>
      </c>
      <c r="E248" t="n">
        <v>0</v>
      </c>
      <c r="F248" t="n">
        <v>0</v>
      </c>
      <c r="G248" t="n">
        <v>0.363</v>
      </c>
      <c r="H248" t="n">
        <v>0</v>
      </c>
      <c r="I248" t="n">
        <v>10</v>
      </c>
      <c r="J248" t="n">
        <v>-1</v>
      </c>
      <c r="K248" t="n">
        <v>-1</v>
      </c>
      <c r="L248">
        <f>HYPERLINK("https://www.defined.fi/sol/7AJ1KjzjstMnQGzZk1HAKx2atmvvRqWvmRbdYmnviryq?maker=JD38n7ynKYcgPpF7k1BhXEeREu1KqptU93fVGy3S624k","https://www.defined.fi/sol/7AJ1KjzjstMnQGzZk1HAKx2atmvvRqWvmRbdYmnviryq?maker=JD38n7ynKYcgPpF7k1BhXEeREu1KqptU93fVGy3S624k")</f>
        <v/>
      </c>
      <c r="M248">
        <f>HYPERLINK("https://dexscreener.com/solana/7AJ1KjzjstMnQGzZk1HAKx2atmvvRqWvmRbdYmnviryq?maker=JD38n7ynKYcgPpF7k1BhXEeREu1KqptU93fVGy3S624k","https://dexscreener.com/solana/7AJ1KjzjstMnQGzZk1HAKx2atmvvRqWvmRbdYmnviryq?maker=JD38n7ynKYcgPpF7k1BhXEeREu1KqptU93fVGy3S624k")</f>
        <v/>
      </c>
    </row>
    <row r="249">
      <c r="A249" t="inlineStr">
        <is>
          <t>AVLhahDcDQ4m4vHM4ug63oh7xc8Jtk49Dm5hoe9Sazqr</t>
        </is>
      </c>
      <c r="B249" t="inlineStr">
        <is>
          <t>SOLAMA</t>
        </is>
      </c>
      <c r="C249" t="n">
        <v>0</v>
      </c>
      <c r="D249" t="n">
        <v>0</v>
      </c>
      <c r="E249" t="n">
        <v>0</v>
      </c>
      <c r="F249" t="n">
        <v>0</v>
      </c>
      <c r="G249" t="n">
        <v>1.33</v>
      </c>
      <c r="H249" t="n">
        <v>0</v>
      </c>
      <c r="I249" t="n">
        <v>13</v>
      </c>
      <c r="J249" t="n">
        <v>-1</v>
      </c>
      <c r="K249" t="n">
        <v>-1</v>
      </c>
      <c r="L249">
        <f>HYPERLINK("https://www.defined.fi/sol/AVLhahDcDQ4m4vHM4ug63oh7xc8Jtk49Dm5hoe9Sazqr?maker=JD38n7ynKYcgPpF7k1BhXEeREu1KqptU93fVGy3S624k","https://www.defined.fi/sol/AVLhahDcDQ4m4vHM4ug63oh7xc8Jtk49Dm5hoe9Sazqr?maker=JD38n7ynKYcgPpF7k1BhXEeREu1KqptU93fVGy3S624k")</f>
        <v/>
      </c>
      <c r="M249">
        <f>HYPERLINK("https://dexscreener.com/solana/AVLhahDcDQ4m4vHM4ug63oh7xc8Jtk49Dm5hoe9Sazqr?maker=JD38n7ynKYcgPpF7k1BhXEeREu1KqptU93fVGy3S624k","https://dexscreener.com/solana/AVLhahDcDQ4m4vHM4ug63oh7xc8Jtk49Dm5hoe9Sazqr?maker=JD38n7ynKYcgPpF7k1BhXEeREu1KqptU93fVGy3S624k")</f>
        <v/>
      </c>
    </row>
    <row r="250">
      <c r="A250" t="inlineStr">
        <is>
          <t>DhqViYG2T1N3B4xziTx22aPW4rwGKkvpcF5shrD8pump</t>
        </is>
      </c>
      <c r="B250" t="inlineStr">
        <is>
          <t>AOE</t>
        </is>
      </c>
      <c r="C250" t="n">
        <v>0</v>
      </c>
      <c r="D250" t="n">
        <v>2</v>
      </c>
      <c r="E250" t="n">
        <v>0.97</v>
      </c>
      <c r="F250" t="n">
        <v>6.21</v>
      </c>
      <c r="G250" t="n">
        <v>4.06</v>
      </c>
      <c r="H250" t="n">
        <v>18</v>
      </c>
      <c r="I250" t="n">
        <v>13</v>
      </c>
      <c r="J250" t="n">
        <v>-1</v>
      </c>
      <c r="K250" t="n">
        <v>-1</v>
      </c>
      <c r="L250">
        <f>HYPERLINK("https://www.defined.fi/sol/DhqViYG2T1N3B4xziTx22aPW4rwGKkvpcF5shrD8pump?maker=JD38n7ynKYcgPpF7k1BhXEeREu1KqptU93fVGy3S624k","https://www.defined.fi/sol/DhqViYG2T1N3B4xziTx22aPW4rwGKkvpcF5shrD8pump?maker=JD38n7ynKYcgPpF7k1BhXEeREu1KqptU93fVGy3S624k")</f>
        <v/>
      </c>
      <c r="M250">
        <f>HYPERLINK("https://dexscreener.com/solana/DhqViYG2T1N3B4xziTx22aPW4rwGKkvpcF5shrD8pump?maker=JD38n7ynKYcgPpF7k1BhXEeREu1KqptU93fVGy3S624k","https://dexscreener.com/solana/DhqViYG2T1N3B4xziTx22aPW4rwGKkvpcF5shrD8pump?maker=JD38n7ynKYcgPpF7k1BhXEeREu1KqptU93fVGy3S624k")</f>
        <v/>
      </c>
    </row>
    <row r="251">
      <c r="A251" t="inlineStr">
        <is>
          <t>4v3UTV9jibkhPfHi5amevropw6vFKVWo7BmxwQzwEwq6</t>
        </is>
      </c>
      <c r="B251" t="inlineStr">
        <is>
          <t>OVOL</t>
        </is>
      </c>
      <c r="C251" t="n">
        <v>0</v>
      </c>
      <c r="D251" t="n">
        <v>0</v>
      </c>
      <c r="E251" t="n">
        <v>-1</v>
      </c>
      <c r="F251" t="n">
        <v>0</v>
      </c>
      <c r="G251" t="n">
        <v>0</v>
      </c>
      <c r="H251" t="n">
        <v>3</v>
      </c>
      <c r="I251" t="n">
        <v>0</v>
      </c>
      <c r="J251" t="n">
        <v>-1</v>
      </c>
      <c r="K251" t="n">
        <v>-1</v>
      </c>
      <c r="L251">
        <f>HYPERLINK("https://www.defined.fi/sol/4v3UTV9jibkhPfHi5amevropw6vFKVWo7BmxwQzwEwq6?maker=JD38n7ynKYcgPpF7k1BhXEeREu1KqptU93fVGy3S624k","https://www.defined.fi/sol/4v3UTV9jibkhPfHi5amevropw6vFKVWo7BmxwQzwEwq6?maker=JD38n7ynKYcgPpF7k1BhXEeREu1KqptU93fVGy3S624k")</f>
        <v/>
      </c>
      <c r="M251">
        <f>HYPERLINK("https://dexscreener.com/solana/4v3UTV9jibkhPfHi5amevropw6vFKVWo7BmxwQzwEwq6?maker=JD38n7ynKYcgPpF7k1BhXEeREu1KqptU93fVGy3S624k","https://dexscreener.com/solana/4v3UTV9jibkhPfHi5amevropw6vFKVWo7BmxwQzwEwq6?maker=JD38n7ynKYcgPpF7k1BhXEeREu1KqptU93fVGy3S624k")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