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5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7Jz49tg2VzJaNiVPSynSEqKjDhvue5bruZ64AA7fpufM</t>
        </is>
      </c>
      <c r="B2" t="inlineStr">
        <is>
          <t>AI</t>
        </is>
      </c>
      <c r="C2" t="n">
        <v>0</v>
      </c>
      <c r="D2" t="n">
        <v>23.55</v>
      </c>
      <c r="E2" t="n">
        <v>2.36</v>
      </c>
      <c r="F2" t="n">
        <v>9.970000000000001</v>
      </c>
      <c r="G2" t="n">
        <v>14.95</v>
      </c>
      <c r="H2" t="n">
        <v>2</v>
      </c>
      <c r="I2" t="n">
        <v>1</v>
      </c>
      <c r="J2" t="n">
        <v>-1</v>
      </c>
      <c r="K2" t="n">
        <v>-1</v>
      </c>
      <c r="L2">
        <f>HYPERLINK("https://www.defined.fi/sol/7Jz49tg2VzJaNiVPSynSEqKjDhvue5bruZ64AA7fpufM?maker=HdxkiXqeN6qpK2YbG51W23QSWj3Yygc1eEk2zwmKJExp","https://www.defined.fi/sol/7Jz49tg2VzJaNiVPSynSEqKjDhvue5bruZ64AA7fpufM?maker=HdxkiXqeN6qpK2YbG51W23QSWj3Yygc1eEk2zwmKJExp")</f>
        <v/>
      </c>
      <c r="M2">
        <f>HYPERLINK("https://dexscreener.com/solana/7Jz49tg2VzJaNiVPSynSEqKjDhvue5bruZ64AA7fpufM?maker=HdxkiXqeN6qpK2YbG51W23QSWj3Yygc1eEk2zwmKJExp","https://dexscreener.com/solana/7Jz49tg2VzJaNiVPSynSEqKjDhvue5bruZ64AA7fpufM?maker=HdxkiXqeN6qpK2YbG51W23QSWj3Yygc1eEk2zwmKJExp")</f>
        <v/>
      </c>
    </row>
    <row r="3">
      <c r="A3" t="inlineStr">
        <is>
          <t>DcnwhwbpEyjeXHW6dpaxF9SahE1bnEQzQyZ9Gphkpump</t>
        </is>
      </c>
      <c r="B3" t="inlineStr">
        <is>
          <t>GMEM</t>
        </is>
      </c>
      <c r="C3" t="n">
        <v>0</v>
      </c>
      <c r="D3" t="n">
        <v>3.54</v>
      </c>
      <c r="E3" t="n">
        <v>0.72</v>
      </c>
      <c r="F3" t="n">
        <v>4.92</v>
      </c>
      <c r="G3" t="n">
        <v>0</v>
      </c>
      <c r="H3" t="n">
        <v>1</v>
      </c>
      <c r="I3" t="n">
        <v>0</v>
      </c>
      <c r="J3" t="n">
        <v>-1</v>
      </c>
      <c r="K3" t="n">
        <v>-1</v>
      </c>
      <c r="L3">
        <f>HYPERLINK("https://www.defined.fi/sol/DcnwhwbpEyjeXHW6dpaxF9SahE1bnEQzQyZ9Gphkpump?maker=HdxkiXqeN6qpK2YbG51W23QSWj3Yygc1eEk2zwmKJExp","https://www.defined.fi/sol/DcnwhwbpEyjeXHW6dpaxF9SahE1bnEQzQyZ9Gphkpump?maker=HdxkiXqeN6qpK2YbG51W23QSWj3Yygc1eEk2zwmKJExp")</f>
        <v/>
      </c>
      <c r="M3">
        <f>HYPERLINK("https://dexscreener.com/solana/DcnwhwbpEyjeXHW6dpaxF9SahE1bnEQzQyZ9Gphkpump?maker=HdxkiXqeN6qpK2YbG51W23QSWj3Yygc1eEk2zwmKJExp","https://dexscreener.com/solana/DcnwhwbpEyjeXHW6dpaxF9SahE1bnEQzQyZ9Gphkpump?maker=HdxkiXqeN6qpK2YbG51W23QSWj3Yygc1eEk2zwmKJExp")</f>
        <v/>
      </c>
    </row>
    <row r="4">
      <c r="A4" t="inlineStr">
        <is>
          <t>964ssiZnVnZJrjCDvCbBuwgsozW13gmGtJdPWTAwpump</t>
        </is>
      </c>
      <c r="B4" t="inlineStr">
        <is>
          <t>Miya</t>
        </is>
      </c>
      <c r="C4" t="n">
        <v>0</v>
      </c>
      <c r="D4" t="n">
        <v>-1.26</v>
      </c>
      <c r="E4" t="n">
        <v>-0.08</v>
      </c>
      <c r="F4" t="n">
        <v>15.06</v>
      </c>
      <c r="G4" t="n">
        <v>0</v>
      </c>
      <c r="H4" t="n">
        <v>1</v>
      </c>
      <c r="I4" t="n">
        <v>0</v>
      </c>
      <c r="J4" t="n">
        <v>-1</v>
      </c>
      <c r="K4" t="n">
        <v>-1</v>
      </c>
      <c r="L4">
        <f>HYPERLINK("https://www.defined.fi/sol/964ssiZnVnZJrjCDvCbBuwgsozW13gmGtJdPWTAwpump?maker=HdxkiXqeN6qpK2YbG51W23QSWj3Yygc1eEk2zwmKJExp","https://www.defined.fi/sol/964ssiZnVnZJrjCDvCbBuwgsozW13gmGtJdPWTAwpump?maker=HdxkiXqeN6qpK2YbG51W23QSWj3Yygc1eEk2zwmKJExp")</f>
        <v/>
      </c>
      <c r="M4">
        <f>HYPERLINK("https://dexscreener.com/solana/964ssiZnVnZJrjCDvCbBuwgsozW13gmGtJdPWTAwpump?maker=HdxkiXqeN6qpK2YbG51W23QSWj3Yygc1eEk2zwmKJExp","https://dexscreener.com/solana/964ssiZnVnZJrjCDvCbBuwgsozW13gmGtJdPWTAwpump?maker=HdxkiXqeN6qpK2YbG51W23QSWj3Yygc1eEk2zwmKJExp")</f>
        <v/>
      </c>
    </row>
    <row r="5">
      <c r="A5" t="inlineStr">
        <is>
          <t>7X19KesnUtZtme78Km8pm4cN8pfRRLT2SXNsubfipump</t>
        </is>
      </c>
      <c r="B5" t="inlineStr">
        <is>
          <t>unknown_7X19</t>
        </is>
      </c>
      <c r="C5" t="n">
        <v>0</v>
      </c>
      <c r="D5" t="n">
        <v>-2.11</v>
      </c>
      <c r="E5" t="n">
        <v>-0.05</v>
      </c>
      <c r="F5" t="n">
        <v>39.97</v>
      </c>
      <c r="G5" t="n">
        <v>0</v>
      </c>
      <c r="H5" t="n">
        <v>2</v>
      </c>
      <c r="I5" t="n">
        <v>0</v>
      </c>
      <c r="J5" t="n">
        <v>-1</v>
      </c>
      <c r="K5" t="n">
        <v>-1</v>
      </c>
      <c r="L5">
        <f>HYPERLINK("https://www.defined.fi/sol/7X19KesnUtZtme78Km8pm4cN8pfRRLT2SXNsubfipump?maker=HdxkiXqeN6qpK2YbG51W23QSWj3Yygc1eEk2zwmKJExp","https://www.defined.fi/sol/7X19KesnUtZtme78Km8pm4cN8pfRRLT2SXNsubfipump?maker=HdxkiXqeN6qpK2YbG51W23QSWj3Yygc1eEk2zwmKJExp")</f>
        <v/>
      </c>
      <c r="M5">
        <f>HYPERLINK("https://dexscreener.com/solana/7X19KesnUtZtme78Km8pm4cN8pfRRLT2SXNsubfipump?maker=HdxkiXqeN6qpK2YbG51W23QSWj3Yygc1eEk2zwmKJExp","https://dexscreener.com/solana/7X19KesnUtZtme78Km8pm4cN8pfRRLT2SXNsubfipump?maker=HdxkiXqeN6qpK2YbG51W23QSWj3Yygc1eEk2zwmKJExp")</f>
        <v/>
      </c>
    </row>
    <row r="6">
      <c r="A6" t="inlineStr">
        <is>
          <t>4HnnDR6yafnZqqR72vhETdSQivKPNiHLP7WR97MQpump</t>
        </is>
      </c>
      <c r="B6" t="inlineStr">
        <is>
          <t>GNIG</t>
        </is>
      </c>
      <c r="C6" t="n">
        <v>0</v>
      </c>
      <c r="D6" t="n">
        <v>-9.390000000000001</v>
      </c>
      <c r="E6" t="n">
        <v>-0.37</v>
      </c>
      <c r="F6" t="n">
        <v>25.15</v>
      </c>
      <c r="G6" t="n">
        <v>0</v>
      </c>
      <c r="H6" t="n">
        <v>1</v>
      </c>
      <c r="I6" t="n">
        <v>0</v>
      </c>
      <c r="J6" t="n">
        <v>-1</v>
      </c>
      <c r="K6" t="n">
        <v>-1</v>
      </c>
      <c r="L6">
        <f>HYPERLINK("https://www.defined.fi/sol/4HnnDR6yafnZqqR72vhETdSQivKPNiHLP7WR97MQpump?maker=HdxkiXqeN6qpK2YbG51W23QSWj3Yygc1eEk2zwmKJExp","https://www.defined.fi/sol/4HnnDR6yafnZqqR72vhETdSQivKPNiHLP7WR97MQpump?maker=HdxkiXqeN6qpK2YbG51W23QSWj3Yygc1eEk2zwmKJExp")</f>
        <v/>
      </c>
      <c r="M6">
        <f>HYPERLINK("https://dexscreener.com/solana/4HnnDR6yafnZqqR72vhETdSQivKPNiHLP7WR97MQpump?maker=HdxkiXqeN6qpK2YbG51W23QSWj3Yygc1eEk2zwmKJExp","https://dexscreener.com/solana/4HnnDR6yafnZqqR72vhETdSQivKPNiHLP7WR97MQpump?maker=HdxkiXqeN6qpK2YbG51W23QSWj3Yygc1eEk2zwmKJExp")</f>
        <v/>
      </c>
    </row>
    <row r="7">
      <c r="A7" t="inlineStr">
        <is>
          <t>GbCBWwoJsYY5fyxbGarZCmRv6FaL8tTiEawNRZ5fpump</t>
        </is>
      </c>
      <c r="B7" t="inlineStr">
        <is>
          <t>SOLFESSION</t>
        </is>
      </c>
      <c r="C7" t="n">
        <v>0</v>
      </c>
      <c r="D7" t="n">
        <v>-10.63</v>
      </c>
      <c r="E7" t="n">
        <v>-0.25</v>
      </c>
      <c r="F7" t="n">
        <v>43.09</v>
      </c>
      <c r="G7" t="n">
        <v>15.69</v>
      </c>
      <c r="H7" t="n">
        <v>2</v>
      </c>
      <c r="I7" t="n">
        <v>1</v>
      </c>
      <c r="J7" t="n">
        <v>-1</v>
      </c>
      <c r="K7" t="n">
        <v>-1</v>
      </c>
      <c r="L7">
        <f>HYPERLINK("https://www.defined.fi/sol/GbCBWwoJsYY5fyxbGarZCmRv6FaL8tTiEawNRZ5fpump?maker=HdxkiXqeN6qpK2YbG51W23QSWj3Yygc1eEk2zwmKJExp","https://www.defined.fi/sol/GbCBWwoJsYY5fyxbGarZCmRv6FaL8tTiEawNRZ5fpump?maker=HdxkiXqeN6qpK2YbG51W23QSWj3Yygc1eEk2zwmKJExp")</f>
        <v/>
      </c>
      <c r="M7">
        <f>HYPERLINK("https://dexscreener.com/solana/GbCBWwoJsYY5fyxbGarZCmRv6FaL8tTiEawNRZ5fpump?maker=HdxkiXqeN6qpK2YbG51W23QSWj3Yygc1eEk2zwmKJExp","https://dexscreener.com/solana/GbCBWwoJsYY5fyxbGarZCmRv6FaL8tTiEawNRZ5fpump?maker=HdxkiXqeN6qpK2YbG51W23QSWj3Yygc1eEk2zwmKJExp")</f>
        <v/>
      </c>
    </row>
    <row r="8">
      <c r="A8" t="inlineStr">
        <is>
          <t>CzLSujWBLFsSjncfkh59rUFqvafWcY5tzedWJSuypump</t>
        </is>
      </c>
      <c r="B8" t="inlineStr">
        <is>
          <t>GOAT</t>
        </is>
      </c>
      <c r="C8" t="n">
        <v>0</v>
      </c>
      <c r="D8" t="n">
        <v>11300</v>
      </c>
      <c r="E8" t="n">
        <v>324</v>
      </c>
      <c r="F8" t="n">
        <v>34.94</v>
      </c>
      <c r="G8" t="n">
        <v>10500</v>
      </c>
      <c r="H8" t="n">
        <v>4</v>
      </c>
      <c r="I8" t="n">
        <v>200</v>
      </c>
      <c r="J8" t="n">
        <v>-1</v>
      </c>
      <c r="K8" t="n">
        <v>-1</v>
      </c>
      <c r="L8">
        <f>HYPERLINK("https://www.defined.fi/sol/CzLSujWBLFsSjncfkh59rUFqvafWcY5tzedWJSuypump?maker=HdxkiXqeN6qpK2YbG51W23QSWj3Yygc1eEk2zwmKJExp","https://www.defined.fi/sol/CzLSujWBLFsSjncfkh59rUFqvafWcY5tzedWJSuypump?maker=HdxkiXqeN6qpK2YbG51W23QSWj3Yygc1eEk2zwmKJExp")</f>
        <v/>
      </c>
      <c r="M8">
        <f>HYPERLINK("https://dexscreener.com/solana/CzLSujWBLFsSjncfkh59rUFqvafWcY5tzedWJSuypump?maker=HdxkiXqeN6qpK2YbG51W23QSWj3Yygc1eEk2zwmKJExp","https://dexscreener.com/solana/CzLSujWBLFsSjncfkh59rUFqvafWcY5tzedWJSuypump?maker=HdxkiXqeN6qpK2YbG51W23QSWj3Yygc1eEk2zwmKJExp")</f>
        <v/>
      </c>
    </row>
    <row r="9">
      <c r="A9" t="inlineStr">
        <is>
          <t>J7tYmq2JnQPvxyhcXpCDrvJnc9R5ts8rv7tgVHDPsw7U</t>
        </is>
      </c>
      <c r="B9" t="inlineStr">
        <is>
          <t>FLOYDAI</t>
        </is>
      </c>
      <c r="C9" t="n">
        <v>0</v>
      </c>
      <c r="D9" t="n">
        <v>719.36</v>
      </c>
      <c r="E9" t="n">
        <v>3.23</v>
      </c>
      <c r="F9" t="n">
        <v>222.79</v>
      </c>
      <c r="G9" t="n">
        <v>942.1799999999999</v>
      </c>
      <c r="H9" t="n">
        <v>6</v>
      </c>
      <c r="I9" t="n">
        <v>41</v>
      </c>
      <c r="J9" t="n">
        <v>-1</v>
      </c>
      <c r="K9" t="n">
        <v>-1</v>
      </c>
      <c r="L9">
        <f>HYPERLINK("https://www.defined.fi/sol/J7tYmq2JnQPvxyhcXpCDrvJnc9R5ts8rv7tgVHDPsw7U?maker=HdxkiXqeN6qpK2YbG51W23QSWj3Yygc1eEk2zwmKJExp","https://www.defined.fi/sol/J7tYmq2JnQPvxyhcXpCDrvJnc9R5ts8rv7tgVHDPsw7U?maker=HdxkiXqeN6qpK2YbG51W23QSWj3Yygc1eEk2zwmKJExp")</f>
        <v/>
      </c>
      <c r="M9">
        <f>HYPERLINK("https://dexscreener.com/solana/J7tYmq2JnQPvxyhcXpCDrvJnc9R5ts8rv7tgVHDPsw7U?maker=HdxkiXqeN6qpK2YbG51W23QSWj3Yygc1eEk2zwmKJExp","https://dexscreener.com/solana/J7tYmq2JnQPvxyhcXpCDrvJnc9R5ts8rv7tgVHDPsw7U?maker=HdxkiXqeN6qpK2YbG51W23QSWj3Yygc1eEk2zwmKJExp")</f>
        <v/>
      </c>
    </row>
    <row r="10">
      <c r="A10" t="inlineStr">
        <is>
          <t>2G8LH53fcr3aCrEsmAo73eunbZRbyjKrGH5qmur6pump</t>
        </is>
      </c>
      <c r="B10" t="inlineStr">
        <is>
          <t>supercycle</t>
        </is>
      </c>
      <c r="C10" t="n">
        <v>0</v>
      </c>
      <c r="D10" t="n">
        <v>-33.05</v>
      </c>
      <c r="E10" t="n">
        <v>-0.22</v>
      </c>
      <c r="F10" t="n">
        <v>149.53</v>
      </c>
      <c r="G10" t="n">
        <v>0</v>
      </c>
      <c r="H10" t="n">
        <v>1</v>
      </c>
      <c r="I10" t="n">
        <v>0</v>
      </c>
      <c r="J10" t="n">
        <v>-1</v>
      </c>
      <c r="K10" t="n">
        <v>-1</v>
      </c>
      <c r="L10">
        <f>HYPERLINK("https://www.defined.fi/sol/2G8LH53fcr3aCrEsmAo73eunbZRbyjKrGH5qmur6pump?maker=HdxkiXqeN6qpK2YbG51W23QSWj3Yygc1eEk2zwmKJExp","https://www.defined.fi/sol/2G8LH53fcr3aCrEsmAo73eunbZRbyjKrGH5qmur6pump?maker=HdxkiXqeN6qpK2YbG51W23QSWj3Yygc1eEk2zwmKJExp")</f>
        <v/>
      </c>
      <c r="M10">
        <f>HYPERLINK("https://dexscreener.com/solana/2G8LH53fcr3aCrEsmAo73eunbZRbyjKrGH5qmur6pump?maker=HdxkiXqeN6qpK2YbG51W23QSWj3Yygc1eEk2zwmKJExp","https://dexscreener.com/solana/2G8LH53fcr3aCrEsmAo73eunbZRbyjKrGH5qmur6pump?maker=HdxkiXqeN6qpK2YbG51W23QSWj3Yygc1eEk2zwmKJExp")</f>
        <v/>
      </c>
    </row>
    <row r="11">
      <c r="A11" t="inlineStr">
        <is>
          <t>BRwWNbzVt878CYNvC92G8mdBPJig1vjrcfQphvJYpump</t>
        </is>
      </c>
      <c r="B11" t="inlineStr">
        <is>
          <t>will</t>
        </is>
      </c>
      <c r="C11" t="n">
        <v>0</v>
      </c>
      <c r="D11" t="n">
        <v>0</v>
      </c>
      <c r="E11" t="n">
        <v>-1</v>
      </c>
      <c r="F11" t="n">
        <v>0</v>
      </c>
      <c r="G11" t="n">
        <v>0</v>
      </c>
      <c r="H11" t="n">
        <v>0</v>
      </c>
      <c r="I11" t="n">
        <v>0</v>
      </c>
      <c r="J11" t="n">
        <v>-1</v>
      </c>
      <c r="K11" t="n">
        <v>-1</v>
      </c>
      <c r="L11">
        <f>HYPERLINK("https://www.defined.fi/sol/BRwWNbzVt878CYNvC92G8mdBPJig1vjrcfQphvJYpump?maker=HdxkiXqeN6qpK2YbG51W23QSWj3Yygc1eEk2zwmKJExp","https://www.defined.fi/sol/BRwWNbzVt878CYNvC92G8mdBPJig1vjrcfQphvJYpump?maker=HdxkiXqeN6qpK2YbG51W23QSWj3Yygc1eEk2zwmKJExp")</f>
        <v/>
      </c>
      <c r="M11">
        <f>HYPERLINK("https://dexscreener.com/solana/BRwWNbzVt878CYNvC92G8mdBPJig1vjrcfQphvJYpump?maker=HdxkiXqeN6qpK2YbG51W23QSWj3Yygc1eEk2zwmKJExp","https://dexscreener.com/solana/BRwWNbzVt878CYNvC92G8mdBPJig1vjrcfQphvJYpump?maker=HdxkiXqeN6qpK2YbG51W23QSWj3Yygc1eEk2zwmKJExp")</f>
        <v/>
      </c>
    </row>
    <row r="12">
      <c r="A12" t="inlineStr">
        <is>
          <t>3wgkW1MEht4UwD8wJPqUHKfYiaum5V7GfikgKMWDpFx3</t>
        </is>
      </c>
      <c r="B12" t="inlineStr">
        <is>
          <t>BLAS</t>
        </is>
      </c>
      <c r="C12" t="n">
        <v>0</v>
      </c>
      <c r="D12" t="n">
        <v>0</v>
      </c>
      <c r="E12" t="n">
        <v>0</v>
      </c>
      <c r="F12" t="n">
        <v>0</v>
      </c>
      <c r="G12" t="n">
        <v>0</v>
      </c>
      <c r="H12" t="n">
        <v>0</v>
      </c>
      <c r="I12" t="n">
        <v>0</v>
      </c>
      <c r="J12" t="n">
        <v>-1</v>
      </c>
      <c r="K12" t="n">
        <v>-1</v>
      </c>
      <c r="L12">
        <f>HYPERLINK("https://www.defined.fi/sol/3wgkW1MEht4UwD8wJPqUHKfYiaum5V7GfikgKMWDpFx3?maker=HdxkiXqeN6qpK2YbG51W23QSWj3Yygc1eEk2zwmKJExp","https://www.defined.fi/sol/3wgkW1MEht4UwD8wJPqUHKfYiaum5V7GfikgKMWDpFx3?maker=HdxkiXqeN6qpK2YbG51W23QSWj3Yygc1eEk2zwmKJExp")</f>
        <v/>
      </c>
      <c r="M12">
        <f>HYPERLINK("https://dexscreener.com/solana/3wgkW1MEht4UwD8wJPqUHKfYiaum5V7GfikgKMWDpFx3?maker=HdxkiXqeN6qpK2YbG51W23QSWj3Yygc1eEk2zwmKJExp","https://dexscreener.com/solana/3wgkW1MEht4UwD8wJPqUHKfYiaum5V7GfikgKMWDpFx3?maker=HdxkiXqeN6qpK2YbG51W23QSWj3Yygc1eEk2zwmKJExp")</f>
        <v/>
      </c>
    </row>
    <row r="13">
      <c r="A13" t="inlineStr">
        <is>
          <t>4qNX615pV1oufdodNoiBzUsrUE3ww57DYg6LsUtupump</t>
        </is>
      </c>
      <c r="B13" t="inlineStr">
        <is>
          <t>CLAUDIUS</t>
        </is>
      </c>
      <c r="C13" t="n">
        <v>0</v>
      </c>
      <c r="D13" t="n">
        <v>587.55</v>
      </c>
      <c r="E13" t="n">
        <v>9.93</v>
      </c>
      <c r="F13" t="n">
        <v>59.15</v>
      </c>
      <c r="G13" t="n">
        <v>646.71</v>
      </c>
      <c r="H13" t="n">
        <v>1</v>
      </c>
      <c r="I13" t="n">
        <v>8</v>
      </c>
      <c r="J13" t="n">
        <v>-1</v>
      </c>
      <c r="K13" t="n">
        <v>-1</v>
      </c>
      <c r="L13">
        <f>HYPERLINK("https://www.defined.fi/sol/4qNX615pV1oufdodNoiBzUsrUE3ww57DYg6LsUtupump?maker=HdxkiXqeN6qpK2YbG51W23QSWj3Yygc1eEk2zwmKJExp","https://www.defined.fi/sol/4qNX615pV1oufdodNoiBzUsrUE3ww57DYg6LsUtupump?maker=HdxkiXqeN6qpK2YbG51W23QSWj3Yygc1eEk2zwmKJExp")</f>
        <v/>
      </c>
      <c r="M13">
        <f>HYPERLINK("https://dexscreener.com/solana/4qNX615pV1oufdodNoiBzUsrUE3ww57DYg6LsUtupump?maker=HdxkiXqeN6qpK2YbG51W23QSWj3Yygc1eEk2zwmKJExp","https://dexscreener.com/solana/4qNX615pV1oufdodNoiBzUsrUE3ww57DYg6LsUtupump?maker=HdxkiXqeN6qpK2YbG51W23QSWj3Yygc1eEk2zwmKJExp")</f>
        <v/>
      </c>
    </row>
    <row r="14">
      <c r="A14" t="inlineStr">
        <is>
          <t>DQA3Wrx264F955n6EjZdSYPjQnhohS4YB1asGyLSpump</t>
        </is>
      </c>
      <c r="B14" t="inlineStr">
        <is>
          <t>fred</t>
        </is>
      </c>
      <c r="C14" t="n">
        <v>0</v>
      </c>
      <c r="D14" t="n">
        <v>0</v>
      </c>
      <c r="E14" t="n">
        <v>-1</v>
      </c>
      <c r="F14" t="n">
        <v>0</v>
      </c>
      <c r="G14" t="n">
        <v>0</v>
      </c>
      <c r="H14" t="n">
        <v>0</v>
      </c>
      <c r="I14" t="n">
        <v>0</v>
      </c>
      <c r="J14" t="n">
        <v>-1</v>
      </c>
      <c r="K14" t="n">
        <v>-1</v>
      </c>
      <c r="L14">
        <f>HYPERLINK("https://www.defined.fi/sol/DQA3Wrx264F955n6EjZdSYPjQnhohS4YB1asGyLSpump?maker=HdxkiXqeN6qpK2YbG51W23QSWj3Yygc1eEk2zwmKJExp","https://www.defined.fi/sol/DQA3Wrx264F955n6EjZdSYPjQnhohS4YB1asGyLSpump?maker=HdxkiXqeN6qpK2YbG51W23QSWj3Yygc1eEk2zwmKJExp")</f>
        <v/>
      </c>
      <c r="M14">
        <f>HYPERLINK("https://dexscreener.com/solana/DQA3Wrx264F955n6EjZdSYPjQnhohS4YB1asGyLSpump?maker=HdxkiXqeN6qpK2YbG51W23QSWj3Yygc1eEk2zwmKJExp","https://dexscreener.com/solana/DQA3Wrx264F955n6EjZdSYPjQnhohS4YB1asGyLSpump?maker=HdxkiXqeN6qpK2YbG51W23QSWj3Yygc1eEk2zwmKJExp")</f>
        <v/>
      </c>
    </row>
    <row r="15">
      <c r="A15" t="inlineStr">
        <is>
          <t>A6U6PxqQQrUGQA8L3qsnEHq4iMpYEYToFJfRebuzpump</t>
        </is>
      </c>
      <c r="B15" t="inlineStr">
        <is>
          <t>TABBY</t>
        </is>
      </c>
      <c r="C15" t="n">
        <v>0</v>
      </c>
      <c r="D15" t="n">
        <v>-0.175</v>
      </c>
      <c r="E15" t="n">
        <v>-0.01</v>
      </c>
      <c r="F15" t="n">
        <v>13.14</v>
      </c>
      <c r="G15" t="n">
        <v>0</v>
      </c>
      <c r="H15" t="n">
        <v>2</v>
      </c>
      <c r="I15" t="n">
        <v>0</v>
      </c>
      <c r="J15" t="n">
        <v>-1</v>
      </c>
      <c r="K15" t="n">
        <v>-1</v>
      </c>
      <c r="L15">
        <f>HYPERLINK("https://www.defined.fi/sol/A6U6PxqQQrUGQA8L3qsnEHq4iMpYEYToFJfRebuzpump?maker=HdxkiXqeN6qpK2YbG51W23QSWj3Yygc1eEk2zwmKJExp","https://www.defined.fi/sol/A6U6PxqQQrUGQA8L3qsnEHq4iMpYEYToFJfRebuzpump?maker=HdxkiXqeN6qpK2YbG51W23QSWj3Yygc1eEk2zwmKJExp")</f>
        <v/>
      </c>
      <c r="M15">
        <f>HYPERLINK("https://dexscreener.com/solana/A6U6PxqQQrUGQA8L3qsnEHq4iMpYEYToFJfRebuzpump?maker=HdxkiXqeN6qpK2YbG51W23QSWj3Yygc1eEk2zwmKJExp","https://dexscreener.com/solana/A6U6PxqQQrUGQA8L3qsnEHq4iMpYEYToFJfRebuzpump?maker=HdxkiXqeN6qpK2YbG51W23QSWj3Yygc1eEk2zwmKJExp")</f>
        <v/>
      </c>
    </row>
    <row r="16">
      <c r="A16" t="inlineStr">
        <is>
          <t>8HE4b3rDPs2VEayW5s7eVZBLFNUN3Cj3imEGgeYipump</t>
        </is>
      </c>
      <c r="B16" t="inlineStr">
        <is>
          <t>VAI</t>
        </is>
      </c>
      <c r="C16" t="n">
        <v>0</v>
      </c>
      <c r="D16" t="n">
        <v>-1.07</v>
      </c>
      <c r="E16" t="n">
        <v>-1</v>
      </c>
      <c r="F16" t="n">
        <v>2.01</v>
      </c>
      <c r="G16" t="n">
        <v>0</v>
      </c>
      <c r="H16" t="n">
        <v>1</v>
      </c>
      <c r="I16" t="n">
        <v>0</v>
      </c>
      <c r="J16" t="n">
        <v>-1</v>
      </c>
      <c r="K16" t="n">
        <v>-1</v>
      </c>
      <c r="L16">
        <f>HYPERLINK("https://www.defined.fi/sol/8HE4b3rDPs2VEayW5s7eVZBLFNUN3Cj3imEGgeYipump?maker=HdxkiXqeN6qpK2YbG51W23QSWj3Yygc1eEk2zwmKJExp","https://www.defined.fi/sol/8HE4b3rDPs2VEayW5s7eVZBLFNUN3Cj3imEGgeYipump?maker=HdxkiXqeN6qpK2YbG51W23QSWj3Yygc1eEk2zwmKJExp")</f>
        <v/>
      </c>
      <c r="M16">
        <f>HYPERLINK("https://dexscreener.com/solana/8HE4b3rDPs2VEayW5s7eVZBLFNUN3Cj3imEGgeYipump?maker=HdxkiXqeN6qpK2YbG51W23QSWj3Yygc1eEk2zwmKJExp","https://dexscreener.com/solana/8HE4b3rDPs2VEayW5s7eVZBLFNUN3Cj3imEGgeYipump?maker=HdxkiXqeN6qpK2YbG51W23QSWj3Yygc1eEk2zwmKJExp")</f>
        <v/>
      </c>
    </row>
    <row r="17">
      <c r="A17" t="inlineStr">
        <is>
          <t>DhqViYG2T1N3B4xziTx22aPW4rwGKkvpcF5shrD8pump</t>
        </is>
      </c>
      <c r="B17" t="inlineStr">
        <is>
          <t>AOE</t>
        </is>
      </c>
      <c r="C17" t="n">
        <v>0</v>
      </c>
      <c r="D17" t="n">
        <v>63.84</v>
      </c>
      <c r="E17" t="n">
        <v>1.93</v>
      </c>
      <c r="F17" t="n">
        <v>33.12</v>
      </c>
      <c r="G17" t="n">
        <v>96.95999999999999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HYPERLINK("https://www.defined.fi/sol/DhqViYG2T1N3B4xziTx22aPW4rwGKkvpcF5shrD8pump?maker=HdxkiXqeN6qpK2YbG51W23QSWj3Yygc1eEk2zwmKJExp","https://www.defined.fi/sol/DhqViYG2T1N3B4xziTx22aPW4rwGKkvpcF5shrD8pump?maker=HdxkiXqeN6qpK2YbG51W23QSWj3Yygc1eEk2zwmKJExp")</f>
        <v/>
      </c>
      <c r="M17">
        <f>HYPERLINK("https://dexscreener.com/solana/DhqViYG2T1N3B4xziTx22aPW4rwGKkvpcF5shrD8pump?maker=HdxkiXqeN6qpK2YbG51W23QSWj3Yygc1eEk2zwmKJExp","https://dexscreener.com/solana/DhqViYG2T1N3B4xziTx22aPW4rwGKkvpcF5shrD8pump?maker=HdxkiXqeN6qpK2YbG51W23QSWj3Yygc1eEk2zwmKJExp")</f>
        <v/>
      </c>
    </row>
    <row r="18">
      <c r="A18" t="inlineStr">
        <is>
          <t>GVwpWU5PtJFHS1mH35sHmsRN1XWUwRV3Qo94h5Lepump</t>
        </is>
      </c>
      <c r="B18" t="inlineStr">
        <is>
          <t>CATGF</t>
        </is>
      </c>
      <c r="C18" t="n">
        <v>0</v>
      </c>
      <c r="D18" t="n">
        <v>738.3200000000001</v>
      </c>
      <c r="E18" t="n">
        <v>37</v>
      </c>
      <c r="F18" t="n">
        <v>19.9</v>
      </c>
      <c r="G18" t="n">
        <v>758.22</v>
      </c>
      <c r="H18" t="n">
        <v>1</v>
      </c>
      <c r="I18" t="n">
        <v>21</v>
      </c>
      <c r="J18" t="n">
        <v>-1</v>
      </c>
      <c r="K18" t="n">
        <v>-1</v>
      </c>
      <c r="L18">
        <f>HYPERLINK("https://www.defined.fi/sol/GVwpWU5PtJFHS1mH35sHmsRN1XWUwRV3Qo94h5Lepump?maker=HdxkiXqeN6qpK2YbG51W23QSWj3Yygc1eEk2zwmKJExp","https://www.defined.fi/sol/GVwpWU5PtJFHS1mH35sHmsRN1XWUwRV3Qo94h5Lepump?maker=HdxkiXqeN6qpK2YbG51W23QSWj3Yygc1eEk2zwmKJExp")</f>
        <v/>
      </c>
      <c r="M18">
        <f>HYPERLINK("https://dexscreener.com/solana/GVwpWU5PtJFHS1mH35sHmsRN1XWUwRV3Qo94h5Lepump?maker=HdxkiXqeN6qpK2YbG51W23QSWj3Yygc1eEk2zwmKJExp","https://dexscreener.com/solana/GVwpWU5PtJFHS1mH35sHmsRN1XWUwRV3Qo94h5Lepump?maker=HdxkiXqeN6qpK2YbG51W23QSWj3Yygc1eEk2zwmKJExp")</f>
        <v/>
      </c>
    </row>
    <row r="19">
      <c r="A19" t="inlineStr">
        <is>
          <t>5R9hQn7soQ3rJu5MKRXac3DB46rRcHPfkMpo1oKKpump</t>
        </is>
      </c>
      <c r="B19" t="inlineStr">
        <is>
          <t>ROOT</t>
        </is>
      </c>
      <c r="C19" t="n">
        <v>0</v>
      </c>
      <c r="D19" t="n">
        <v>-19.44</v>
      </c>
      <c r="E19" t="n">
        <v>-0.97</v>
      </c>
      <c r="F19" t="n">
        <v>20.11</v>
      </c>
      <c r="G19" t="n">
        <v>0</v>
      </c>
      <c r="H19" t="n">
        <v>1</v>
      </c>
      <c r="I19" t="n">
        <v>0</v>
      </c>
      <c r="J19" t="n">
        <v>-1</v>
      </c>
      <c r="K19" t="n">
        <v>-1</v>
      </c>
      <c r="L19">
        <f>HYPERLINK("https://www.defined.fi/sol/5R9hQn7soQ3rJu5MKRXac3DB46rRcHPfkMpo1oKKpump?maker=HdxkiXqeN6qpK2YbG51W23QSWj3Yygc1eEk2zwmKJExp","https://www.defined.fi/sol/5R9hQn7soQ3rJu5MKRXac3DB46rRcHPfkMpo1oKKpump?maker=HdxkiXqeN6qpK2YbG51W23QSWj3Yygc1eEk2zwmKJExp")</f>
        <v/>
      </c>
      <c r="M19">
        <f>HYPERLINK("https://dexscreener.com/solana/5R9hQn7soQ3rJu5MKRXac3DB46rRcHPfkMpo1oKKpump?maker=HdxkiXqeN6qpK2YbG51W23QSWj3Yygc1eEk2zwmKJExp","https://dexscreener.com/solana/5R9hQn7soQ3rJu5MKRXac3DB46rRcHPfkMpo1oKKpump?maker=HdxkiXqeN6qpK2YbG51W23QSWj3Yygc1eEk2zwmKJExp")</f>
        <v/>
      </c>
    </row>
    <row r="20">
      <c r="A20" t="inlineStr">
        <is>
          <t>85jxm3jqjnhJ8WQnNEE87RvSogdf3FvivWnTWA2rpump</t>
        </is>
      </c>
      <c r="B20" t="inlineStr">
        <is>
          <t>SHREK</t>
        </is>
      </c>
      <c r="C20" t="n">
        <v>0</v>
      </c>
      <c r="D20" t="n">
        <v>-3.99</v>
      </c>
      <c r="E20" t="n">
        <v>-0.5600000000000001</v>
      </c>
      <c r="F20" t="n">
        <v>7.05</v>
      </c>
      <c r="G20" t="n">
        <v>0</v>
      </c>
      <c r="H20" t="n">
        <v>2</v>
      </c>
      <c r="I20" t="n">
        <v>0</v>
      </c>
      <c r="J20" t="n">
        <v>-1</v>
      </c>
      <c r="K20" t="n">
        <v>-1</v>
      </c>
      <c r="L20">
        <f>HYPERLINK("https://www.defined.fi/sol/85jxm3jqjnhJ8WQnNEE87RvSogdf3FvivWnTWA2rpump?maker=HdxkiXqeN6qpK2YbG51W23QSWj3Yygc1eEk2zwmKJExp","https://www.defined.fi/sol/85jxm3jqjnhJ8WQnNEE87RvSogdf3FvivWnTWA2rpump?maker=HdxkiXqeN6qpK2YbG51W23QSWj3Yygc1eEk2zwmKJExp")</f>
        <v/>
      </c>
      <c r="M20">
        <f>HYPERLINK("https://dexscreener.com/solana/85jxm3jqjnhJ8WQnNEE87RvSogdf3FvivWnTWA2rpump?maker=HdxkiXqeN6qpK2YbG51W23QSWj3Yygc1eEk2zwmKJExp","https://dexscreener.com/solana/85jxm3jqjnhJ8WQnNEE87RvSogdf3FvivWnTWA2rpump?maker=HdxkiXqeN6qpK2YbG51W23QSWj3Yygc1eEk2zwmKJExp")</f>
        <v/>
      </c>
    </row>
    <row r="21">
      <c r="A21" t="inlineStr">
        <is>
          <t>HAnwjuZhPE7aCWtdVpahtrACgV9wgQfHBvea56Fypump</t>
        </is>
      </c>
      <c r="B21" t="inlineStr">
        <is>
          <t>TASTYLQD</t>
        </is>
      </c>
      <c r="C21" t="n">
        <v>0</v>
      </c>
      <c r="D21" t="n">
        <v>30.47</v>
      </c>
      <c r="E21" t="n">
        <v>0.43</v>
      </c>
      <c r="F21" t="n">
        <v>70.48</v>
      </c>
      <c r="G21" t="n">
        <v>100.93</v>
      </c>
      <c r="H21" t="n">
        <v>2</v>
      </c>
      <c r="I21" t="n">
        <v>2</v>
      </c>
      <c r="J21" t="n">
        <v>-1</v>
      </c>
      <c r="K21" t="n">
        <v>-1</v>
      </c>
      <c r="L21">
        <f>HYPERLINK("https://www.defined.fi/sol/HAnwjuZhPE7aCWtdVpahtrACgV9wgQfHBvea56Fypump?maker=HdxkiXqeN6qpK2YbG51W23QSWj3Yygc1eEk2zwmKJExp","https://www.defined.fi/sol/HAnwjuZhPE7aCWtdVpahtrACgV9wgQfHBvea56Fypump?maker=HdxkiXqeN6qpK2YbG51W23QSWj3Yygc1eEk2zwmKJExp")</f>
        <v/>
      </c>
      <c r="M21">
        <f>HYPERLINK("https://dexscreener.com/solana/HAnwjuZhPE7aCWtdVpahtrACgV9wgQfHBvea56Fypump?maker=HdxkiXqeN6qpK2YbG51W23QSWj3Yygc1eEk2zwmKJExp","https://dexscreener.com/solana/HAnwjuZhPE7aCWtdVpahtrACgV9wgQfHBvea56Fypump?maker=HdxkiXqeN6qpK2YbG51W23QSWj3Yygc1eEk2zwmKJExp")</f>
        <v/>
      </c>
    </row>
    <row r="22">
      <c r="A22" t="inlineStr">
        <is>
          <t>5VrJTBsjpmeGaQaf6EYewARFYVzF1ZCYmxoLf7RPpump</t>
        </is>
      </c>
      <c r="B22" t="inlineStr">
        <is>
          <t>CfAR</t>
        </is>
      </c>
      <c r="C22" t="n">
        <v>0</v>
      </c>
      <c r="D22" t="n">
        <v>-7.85</v>
      </c>
      <c r="E22" t="n">
        <v>-0.87</v>
      </c>
      <c r="F22" t="n">
        <v>9.050000000000001</v>
      </c>
      <c r="G22" t="n">
        <v>0</v>
      </c>
      <c r="H22" t="n">
        <v>1</v>
      </c>
      <c r="I22" t="n">
        <v>0</v>
      </c>
      <c r="J22" t="n">
        <v>-1</v>
      </c>
      <c r="K22" t="n">
        <v>-1</v>
      </c>
      <c r="L22">
        <f>HYPERLINK("https://www.defined.fi/sol/5VrJTBsjpmeGaQaf6EYewARFYVzF1ZCYmxoLf7RPpump?maker=HdxkiXqeN6qpK2YbG51W23QSWj3Yygc1eEk2zwmKJExp","https://www.defined.fi/sol/5VrJTBsjpmeGaQaf6EYewARFYVzF1ZCYmxoLf7RPpump?maker=HdxkiXqeN6qpK2YbG51W23QSWj3Yygc1eEk2zwmKJExp")</f>
        <v/>
      </c>
      <c r="M22">
        <f>HYPERLINK("https://dexscreener.com/solana/5VrJTBsjpmeGaQaf6EYewARFYVzF1ZCYmxoLf7RPpump?maker=HdxkiXqeN6qpK2YbG51W23QSWj3Yygc1eEk2zwmKJExp","https://dexscreener.com/solana/5VrJTBsjpmeGaQaf6EYewARFYVzF1ZCYmxoLf7RPpump?maker=HdxkiXqeN6qpK2YbG51W23QSWj3Yygc1eEk2zwmKJExp")</f>
        <v/>
      </c>
    </row>
    <row r="23">
      <c r="A23" t="inlineStr">
        <is>
          <t>8e2PXaESwtTZHVrN3K4H6xKbePRWtqRi1YQqh9QApump</t>
        </is>
      </c>
      <c r="B23" t="inlineStr">
        <is>
          <t>(.)(.)</t>
        </is>
      </c>
      <c r="C23" t="n">
        <v>0</v>
      </c>
      <c r="D23" t="n">
        <v>-3.61</v>
      </c>
      <c r="E23" t="n">
        <v>-0.72</v>
      </c>
      <c r="F23" t="n">
        <v>5.03</v>
      </c>
      <c r="G23" t="n">
        <v>0</v>
      </c>
      <c r="H23" t="n">
        <v>1</v>
      </c>
      <c r="I23" t="n">
        <v>0</v>
      </c>
      <c r="J23" t="n">
        <v>-1</v>
      </c>
      <c r="K23" t="n">
        <v>-1</v>
      </c>
      <c r="L23">
        <f>HYPERLINK("https://www.defined.fi/sol/8e2PXaESwtTZHVrN3K4H6xKbePRWtqRi1YQqh9QApump?maker=HdxkiXqeN6qpK2YbG51W23QSWj3Yygc1eEk2zwmKJExp","https://www.defined.fi/sol/8e2PXaESwtTZHVrN3K4H6xKbePRWtqRi1YQqh9QApump?maker=HdxkiXqeN6qpK2YbG51W23QSWj3Yygc1eEk2zwmKJExp")</f>
        <v/>
      </c>
      <c r="M23">
        <f>HYPERLINK("https://dexscreener.com/solana/8e2PXaESwtTZHVrN3K4H6xKbePRWtqRi1YQqh9QApump?maker=HdxkiXqeN6qpK2YbG51W23QSWj3Yygc1eEk2zwmKJExp","https://dexscreener.com/solana/8e2PXaESwtTZHVrN3K4H6xKbePRWtqRi1YQqh9QApump?maker=HdxkiXqeN6qpK2YbG51W23QSWj3Yygc1eEk2zwmKJExp")</f>
        <v/>
      </c>
    </row>
    <row r="24">
      <c r="A24" t="inlineStr">
        <is>
          <t>czJdW3W8hNFAsiKrBSy2r8vj1C66FWiUr3gAAuKpump</t>
        </is>
      </c>
      <c r="B24" t="inlineStr">
        <is>
          <t>PAC</t>
        </is>
      </c>
      <c r="C24" t="n">
        <v>0</v>
      </c>
      <c r="D24" t="n">
        <v>-0.6870000000000001</v>
      </c>
      <c r="E24" t="n">
        <v>-0.14</v>
      </c>
      <c r="F24" t="n">
        <v>5</v>
      </c>
      <c r="G24" t="n">
        <v>4.31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HYPERLINK("https://www.defined.fi/sol/czJdW3W8hNFAsiKrBSy2r8vj1C66FWiUr3gAAuKpump?maker=HdxkiXqeN6qpK2YbG51W23QSWj3Yygc1eEk2zwmKJExp","https://www.defined.fi/sol/czJdW3W8hNFAsiKrBSy2r8vj1C66FWiUr3gAAuKpump?maker=HdxkiXqeN6qpK2YbG51W23QSWj3Yygc1eEk2zwmKJExp")</f>
        <v/>
      </c>
      <c r="M24">
        <f>HYPERLINK("https://dexscreener.com/solana/czJdW3W8hNFAsiKrBSy2r8vj1C66FWiUr3gAAuKpump?maker=HdxkiXqeN6qpK2YbG51W23QSWj3Yygc1eEk2zwmKJExp","https://dexscreener.com/solana/czJdW3W8hNFAsiKrBSy2r8vj1C66FWiUr3gAAuKpump?maker=HdxkiXqeN6qpK2YbG51W23QSWj3Yygc1eEk2zwmKJExp")</f>
        <v/>
      </c>
    </row>
    <row r="25">
      <c r="A25" t="inlineStr">
        <is>
          <t>FnQMnE5aC59t3obZK1qfDKHVYKtU2tCPHN63ovuypump</t>
        </is>
      </c>
      <c r="B25" t="inlineStr">
        <is>
          <t>TAofU</t>
        </is>
      </c>
      <c r="C25" t="n">
        <v>0</v>
      </c>
      <c r="D25" t="n">
        <v>-14.12</v>
      </c>
      <c r="E25" t="n">
        <v>-0.4</v>
      </c>
      <c r="F25" t="n">
        <v>35.29</v>
      </c>
      <c r="G25" t="n">
        <v>21.17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HYPERLINK("https://www.defined.fi/sol/FnQMnE5aC59t3obZK1qfDKHVYKtU2tCPHN63ovuypump?maker=HdxkiXqeN6qpK2YbG51W23QSWj3Yygc1eEk2zwmKJExp","https://www.defined.fi/sol/FnQMnE5aC59t3obZK1qfDKHVYKtU2tCPHN63ovuypump?maker=HdxkiXqeN6qpK2YbG51W23QSWj3Yygc1eEk2zwmKJExp")</f>
        <v/>
      </c>
      <c r="M25">
        <f>HYPERLINK("https://dexscreener.com/solana/FnQMnE5aC59t3obZK1qfDKHVYKtU2tCPHN63ovuypump?maker=HdxkiXqeN6qpK2YbG51W23QSWj3Yygc1eEk2zwmKJExp","https://dexscreener.com/solana/FnQMnE5aC59t3obZK1qfDKHVYKtU2tCPHN63ovuypump?maker=HdxkiXqeN6qpK2YbG51W23QSWj3Yygc1eEk2zwmKJExp")</f>
        <v/>
      </c>
    </row>
    <row r="26">
      <c r="A26" t="inlineStr">
        <is>
          <t>LBkz8mkiyhNeJspzs6rtFYrSc62j369kahEGuuNtYo5</t>
        </is>
      </c>
      <c r="B26" t="inlineStr">
        <is>
          <t>TTT</t>
        </is>
      </c>
      <c r="C26" t="n">
        <v>0</v>
      </c>
      <c r="D26" t="n">
        <v>-24.44</v>
      </c>
      <c r="E26" t="n">
        <v>-0.82</v>
      </c>
      <c r="F26" t="n">
        <v>29.82</v>
      </c>
      <c r="G26" t="n">
        <v>5.38</v>
      </c>
      <c r="H26" t="n">
        <v>3</v>
      </c>
      <c r="I26" t="n">
        <v>1</v>
      </c>
      <c r="J26" t="n">
        <v>-1</v>
      </c>
      <c r="K26" t="n">
        <v>-1</v>
      </c>
      <c r="L26">
        <f>HYPERLINK("https://www.defined.fi/sol/LBkz8mkiyhNeJspzs6rtFYrSc62j369kahEGuuNtYo5?maker=HdxkiXqeN6qpK2YbG51W23QSWj3Yygc1eEk2zwmKJExp","https://www.defined.fi/sol/LBkz8mkiyhNeJspzs6rtFYrSc62j369kahEGuuNtYo5?maker=HdxkiXqeN6qpK2YbG51W23QSWj3Yygc1eEk2zwmKJExp")</f>
        <v/>
      </c>
      <c r="M26">
        <f>HYPERLINK("https://dexscreener.com/solana/LBkz8mkiyhNeJspzs6rtFYrSc62j369kahEGuuNtYo5?maker=HdxkiXqeN6qpK2YbG51W23QSWj3Yygc1eEk2zwmKJExp","https://dexscreener.com/solana/LBkz8mkiyhNeJspzs6rtFYrSc62j369kahEGuuNtYo5?maker=HdxkiXqeN6qpK2YbG51W23QSWj3Yygc1eEk2zwmKJExp")</f>
        <v/>
      </c>
    </row>
    <row r="27">
      <c r="A27" t="inlineStr">
        <is>
          <t>7gFGAkQDNpMnptAwLZdNJwEh6DRhH8Fdm9H3hMcvpump</t>
        </is>
      </c>
      <c r="B27" t="inlineStr">
        <is>
          <t>KOTH</t>
        </is>
      </c>
      <c r="C27" t="n">
        <v>0</v>
      </c>
      <c r="D27" t="n">
        <v>-18.8</v>
      </c>
      <c r="E27" t="n">
        <v>-0.9399999999999999</v>
      </c>
      <c r="F27" t="n">
        <v>19.96</v>
      </c>
      <c r="G27" t="n">
        <v>0</v>
      </c>
      <c r="H27" t="n">
        <v>1</v>
      </c>
      <c r="I27" t="n">
        <v>0</v>
      </c>
      <c r="J27" t="n">
        <v>-1</v>
      </c>
      <c r="K27" t="n">
        <v>-1</v>
      </c>
      <c r="L27">
        <f>HYPERLINK("https://www.defined.fi/sol/7gFGAkQDNpMnptAwLZdNJwEh6DRhH8Fdm9H3hMcvpump?maker=HdxkiXqeN6qpK2YbG51W23QSWj3Yygc1eEk2zwmKJExp","https://www.defined.fi/sol/7gFGAkQDNpMnptAwLZdNJwEh6DRhH8Fdm9H3hMcvpump?maker=HdxkiXqeN6qpK2YbG51W23QSWj3Yygc1eEk2zwmKJExp")</f>
        <v/>
      </c>
      <c r="M27">
        <f>HYPERLINK("https://dexscreener.com/solana/7gFGAkQDNpMnptAwLZdNJwEh6DRhH8Fdm9H3hMcvpump?maker=HdxkiXqeN6qpK2YbG51W23QSWj3Yygc1eEk2zwmKJExp","https://dexscreener.com/solana/7gFGAkQDNpMnptAwLZdNJwEh6DRhH8Fdm9H3hMcvpump?maker=HdxkiXqeN6qpK2YbG51W23QSWj3Yygc1eEk2zwmKJExp")</f>
        <v/>
      </c>
    </row>
    <row r="28">
      <c r="A28" t="inlineStr">
        <is>
          <t>BWxctZdnFm74uNgYPQLx8mDienQju41Frw6dNjvgpump</t>
        </is>
      </c>
      <c r="B28" t="inlineStr">
        <is>
          <t>goatsegirl</t>
        </is>
      </c>
      <c r="C28" t="n">
        <v>0</v>
      </c>
      <c r="D28" t="n">
        <v>-2.2</v>
      </c>
      <c r="E28" t="n">
        <v>-0.44</v>
      </c>
      <c r="F28" t="n">
        <v>5.04</v>
      </c>
      <c r="G28" t="n">
        <v>0</v>
      </c>
      <c r="H28" t="n">
        <v>1</v>
      </c>
      <c r="I28" t="n">
        <v>0</v>
      </c>
      <c r="J28" t="n">
        <v>-1</v>
      </c>
      <c r="K28" t="n">
        <v>-1</v>
      </c>
      <c r="L28">
        <f>HYPERLINK("https://www.defined.fi/sol/BWxctZdnFm74uNgYPQLx8mDienQju41Frw6dNjvgpump?maker=HdxkiXqeN6qpK2YbG51W23QSWj3Yygc1eEk2zwmKJExp","https://www.defined.fi/sol/BWxctZdnFm74uNgYPQLx8mDienQju41Frw6dNjvgpump?maker=HdxkiXqeN6qpK2YbG51W23QSWj3Yygc1eEk2zwmKJExp")</f>
        <v/>
      </c>
      <c r="M28">
        <f>HYPERLINK("https://dexscreener.com/solana/BWxctZdnFm74uNgYPQLx8mDienQju41Frw6dNjvgpump?maker=HdxkiXqeN6qpK2YbG51W23QSWj3Yygc1eEk2zwmKJExp","https://dexscreener.com/solana/BWxctZdnFm74uNgYPQLx8mDienQju41Frw6dNjvgpump?maker=HdxkiXqeN6qpK2YbG51W23QSWj3Yygc1eEk2zwmKJExp")</f>
        <v/>
      </c>
    </row>
    <row r="29">
      <c r="A29" t="inlineStr">
        <is>
          <t>ASYYqwd3opdXHmmK3KSDHrtB1gCmZzB8PA8QVbaB39Qx</t>
        </is>
      </c>
      <c r="B29" t="inlineStr">
        <is>
          <t>pmarca</t>
        </is>
      </c>
      <c r="C29" t="n">
        <v>0</v>
      </c>
      <c r="D29" t="n">
        <v>-0.724</v>
      </c>
      <c r="E29" t="n">
        <v>-0.07000000000000001</v>
      </c>
      <c r="F29" t="n">
        <v>10.06</v>
      </c>
      <c r="G29" t="n">
        <v>9.33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HYPERLINK("https://www.defined.fi/sol/ASYYqwd3opdXHmmK3KSDHrtB1gCmZzB8PA8QVbaB39Qx?maker=HdxkiXqeN6qpK2YbG51W23QSWj3Yygc1eEk2zwmKJExp","https://www.defined.fi/sol/ASYYqwd3opdXHmmK3KSDHrtB1gCmZzB8PA8QVbaB39Qx?maker=HdxkiXqeN6qpK2YbG51W23QSWj3Yygc1eEk2zwmKJExp")</f>
        <v/>
      </c>
      <c r="M29">
        <f>HYPERLINK("https://dexscreener.com/solana/ASYYqwd3opdXHmmK3KSDHrtB1gCmZzB8PA8QVbaB39Qx?maker=HdxkiXqeN6qpK2YbG51W23QSWj3Yygc1eEk2zwmKJExp","https://dexscreener.com/solana/ASYYqwd3opdXHmmK3KSDHrtB1gCmZzB8PA8QVbaB39Qx?maker=HdxkiXqeN6qpK2YbG51W23QSWj3Yygc1eEk2zwmKJExp")</f>
        <v/>
      </c>
    </row>
    <row r="30">
      <c r="A30" t="inlineStr">
        <is>
          <t>LSpcBYHeBchGGw3V2bdpp2abm5UqDU1ydFu4XJhpump</t>
        </is>
      </c>
      <c r="B30" t="inlineStr">
        <is>
          <t>AGUIRRE</t>
        </is>
      </c>
      <c r="C30" t="n">
        <v>0</v>
      </c>
      <c r="D30" t="n">
        <v>-1.73</v>
      </c>
      <c r="E30" t="n">
        <v>-0.17</v>
      </c>
      <c r="F30" t="n">
        <v>10.03</v>
      </c>
      <c r="G30" t="n">
        <v>8.300000000000001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HYPERLINK("https://www.defined.fi/sol/LSpcBYHeBchGGw3V2bdpp2abm5UqDU1ydFu4XJhpump?maker=HdxkiXqeN6qpK2YbG51W23QSWj3Yygc1eEk2zwmKJExp","https://www.defined.fi/sol/LSpcBYHeBchGGw3V2bdpp2abm5UqDU1ydFu4XJhpump?maker=HdxkiXqeN6qpK2YbG51W23QSWj3Yygc1eEk2zwmKJExp")</f>
        <v/>
      </c>
      <c r="M30">
        <f>HYPERLINK("https://dexscreener.com/solana/LSpcBYHeBchGGw3V2bdpp2abm5UqDU1ydFu4XJhpump?maker=HdxkiXqeN6qpK2YbG51W23QSWj3Yygc1eEk2zwmKJExp","https://dexscreener.com/solana/LSpcBYHeBchGGw3V2bdpp2abm5UqDU1ydFu4XJhpump?maker=HdxkiXqeN6qpK2YbG51W23QSWj3Yygc1eEk2zwmKJExp")</f>
        <v/>
      </c>
    </row>
    <row r="31">
      <c r="A31" t="inlineStr">
        <is>
          <t>AVn9ELN6fi9F5VecAqCVVBKx8abUVr2zoeP5nfZ7PQpY</t>
        </is>
      </c>
      <c r="B31" t="inlineStr">
        <is>
          <t>WUMBO</t>
        </is>
      </c>
      <c r="C31" t="n">
        <v>0</v>
      </c>
      <c r="D31" t="n">
        <v>-2.65</v>
      </c>
      <c r="E31" t="n">
        <v>-0.27</v>
      </c>
      <c r="F31" t="n">
        <v>10.03</v>
      </c>
      <c r="G31" t="n">
        <v>0</v>
      </c>
      <c r="H31" t="n">
        <v>1</v>
      </c>
      <c r="I31" t="n">
        <v>0</v>
      </c>
      <c r="J31" t="n">
        <v>-1</v>
      </c>
      <c r="K31" t="n">
        <v>-1</v>
      </c>
      <c r="L31">
        <f>HYPERLINK("https://www.defined.fi/sol/AVn9ELN6fi9F5VecAqCVVBKx8abUVr2zoeP5nfZ7PQpY?maker=HdxkiXqeN6qpK2YbG51W23QSWj3Yygc1eEk2zwmKJExp","https://www.defined.fi/sol/AVn9ELN6fi9F5VecAqCVVBKx8abUVr2zoeP5nfZ7PQpY?maker=HdxkiXqeN6qpK2YbG51W23QSWj3Yygc1eEk2zwmKJExp")</f>
        <v/>
      </c>
      <c r="M31">
        <f>HYPERLINK("https://dexscreener.com/solana/AVn9ELN6fi9F5VecAqCVVBKx8abUVr2zoeP5nfZ7PQpY?maker=HdxkiXqeN6qpK2YbG51W23QSWj3Yygc1eEk2zwmKJExp","https://dexscreener.com/solana/AVn9ELN6fi9F5VecAqCVVBKx8abUVr2zoeP5nfZ7PQpY?maker=HdxkiXqeN6qpK2YbG51W23QSWj3Yygc1eEk2zwmKJExp")</f>
        <v/>
      </c>
    </row>
    <row r="32">
      <c r="A32" t="inlineStr">
        <is>
          <t>8Nh7ZJ1A7HPoYHhnsqxpkAMHM6faTyttdEJovA4ppump</t>
        </is>
      </c>
      <c r="B32" t="inlineStr">
        <is>
          <t>DIVINE</t>
        </is>
      </c>
      <c r="C32" t="n">
        <v>0</v>
      </c>
      <c r="D32" t="n">
        <v>-4.51</v>
      </c>
      <c r="E32" t="n">
        <v>-0.9</v>
      </c>
      <c r="F32" t="n">
        <v>5.02</v>
      </c>
      <c r="G32" t="n">
        <v>0</v>
      </c>
      <c r="H32" t="n">
        <v>1</v>
      </c>
      <c r="I32" t="n">
        <v>0</v>
      </c>
      <c r="J32" t="n">
        <v>-1</v>
      </c>
      <c r="K32" t="n">
        <v>-1</v>
      </c>
      <c r="L32">
        <f>HYPERLINK("https://www.defined.fi/sol/8Nh7ZJ1A7HPoYHhnsqxpkAMHM6faTyttdEJovA4ppump?maker=HdxkiXqeN6qpK2YbG51W23QSWj3Yygc1eEk2zwmKJExp","https://www.defined.fi/sol/8Nh7ZJ1A7HPoYHhnsqxpkAMHM6faTyttdEJovA4ppump?maker=HdxkiXqeN6qpK2YbG51W23QSWj3Yygc1eEk2zwmKJExp")</f>
        <v/>
      </c>
      <c r="M32">
        <f>HYPERLINK("https://dexscreener.com/solana/8Nh7ZJ1A7HPoYHhnsqxpkAMHM6faTyttdEJovA4ppump?maker=HdxkiXqeN6qpK2YbG51W23QSWj3Yygc1eEk2zwmKJExp","https://dexscreener.com/solana/8Nh7ZJ1A7HPoYHhnsqxpkAMHM6faTyttdEJovA4ppump?maker=HdxkiXqeN6qpK2YbG51W23QSWj3Yygc1eEk2zwmKJExp")</f>
        <v/>
      </c>
    </row>
    <row r="33">
      <c r="A33" t="inlineStr">
        <is>
          <t>2tBPEZp3uChtKvdKhWgaA8AsqK3J6Mvt8w7XQo39pump</t>
        </is>
      </c>
      <c r="B33" t="inlineStr">
        <is>
          <t>maxy</t>
        </is>
      </c>
      <c r="C33" t="n">
        <v>0</v>
      </c>
      <c r="D33" t="n">
        <v>-34.16</v>
      </c>
      <c r="E33" t="n">
        <v>-0.42</v>
      </c>
      <c r="F33" t="n">
        <v>81.08</v>
      </c>
      <c r="G33" t="n">
        <v>46.91</v>
      </c>
      <c r="H33" t="n">
        <v>2</v>
      </c>
      <c r="I33" t="n">
        <v>2</v>
      </c>
      <c r="J33" t="n">
        <v>-1</v>
      </c>
      <c r="K33" t="n">
        <v>-1</v>
      </c>
      <c r="L33">
        <f>HYPERLINK("https://www.defined.fi/sol/2tBPEZp3uChtKvdKhWgaA8AsqK3J6Mvt8w7XQo39pump?maker=HdxkiXqeN6qpK2YbG51W23QSWj3Yygc1eEk2zwmKJExp","https://www.defined.fi/sol/2tBPEZp3uChtKvdKhWgaA8AsqK3J6Mvt8w7XQo39pump?maker=HdxkiXqeN6qpK2YbG51W23QSWj3Yygc1eEk2zwmKJExp")</f>
        <v/>
      </c>
      <c r="M33">
        <f>HYPERLINK("https://dexscreener.com/solana/2tBPEZp3uChtKvdKhWgaA8AsqK3J6Mvt8w7XQo39pump?maker=HdxkiXqeN6qpK2YbG51W23QSWj3Yygc1eEk2zwmKJExp","https://dexscreener.com/solana/2tBPEZp3uChtKvdKhWgaA8AsqK3J6Mvt8w7XQo39pump?maker=HdxkiXqeN6qpK2YbG51W23QSWj3Yygc1eEk2zwmKJExp")</f>
        <v/>
      </c>
    </row>
    <row r="34">
      <c r="A34" t="inlineStr">
        <is>
          <t>A1VW4WZVQxBvwyxMXdaXp3vYez9ULfFBiTHCVLHapump</t>
        </is>
      </c>
      <c r="B34" t="inlineStr">
        <is>
          <t>ECHO</t>
        </is>
      </c>
      <c r="C34" t="n">
        <v>0</v>
      </c>
      <c r="D34" t="n">
        <v>26.26</v>
      </c>
      <c r="E34" t="n">
        <v>1.45</v>
      </c>
      <c r="F34" t="n">
        <v>18.07</v>
      </c>
      <c r="G34" t="n">
        <v>44.32</v>
      </c>
      <c r="H34" t="n">
        <v>2</v>
      </c>
      <c r="I34" t="n">
        <v>1</v>
      </c>
      <c r="J34" t="n">
        <v>-1</v>
      </c>
      <c r="K34" t="n">
        <v>-1</v>
      </c>
      <c r="L34">
        <f>HYPERLINK("https://www.defined.fi/sol/A1VW4WZVQxBvwyxMXdaXp3vYez9ULfFBiTHCVLHapump?maker=HdxkiXqeN6qpK2YbG51W23QSWj3Yygc1eEk2zwmKJExp","https://www.defined.fi/sol/A1VW4WZVQxBvwyxMXdaXp3vYez9ULfFBiTHCVLHapump?maker=HdxkiXqeN6qpK2YbG51W23QSWj3Yygc1eEk2zwmKJExp")</f>
        <v/>
      </c>
      <c r="M34">
        <f>HYPERLINK("https://dexscreener.com/solana/A1VW4WZVQxBvwyxMXdaXp3vYez9ULfFBiTHCVLHapump?maker=HdxkiXqeN6qpK2YbG51W23QSWj3Yygc1eEk2zwmKJExp","https://dexscreener.com/solana/A1VW4WZVQxBvwyxMXdaXp3vYez9ULfFBiTHCVLHapump?maker=HdxkiXqeN6qpK2YbG51W23QSWj3Yygc1eEk2zwmKJExp")</f>
        <v/>
      </c>
    </row>
    <row r="35">
      <c r="A35" t="inlineStr">
        <is>
          <t>BgmcrKrnRmsbk3YNsVLhFrcjZ8KWjCiGfootDVwtpump</t>
        </is>
      </c>
      <c r="B35" t="inlineStr">
        <is>
          <t>Reborn</t>
        </is>
      </c>
      <c r="C35" t="n">
        <v>0</v>
      </c>
      <c r="D35" t="n">
        <v>-4.14</v>
      </c>
      <c r="E35" t="n">
        <v>-0.88</v>
      </c>
      <c r="F35" t="n">
        <v>4.7</v>
      </c>
      <c r="G35" t="n">
        <v>0</v>
      </c>
      <c r="H35" t="n">
        <v>1</v>
      </c>
      <c r="I35" t="n">
        <v>0</v>
      </c>
      <c r="J35" t="n">
        <v>-1</v>
      </c>
      <c r="K35" t="n">
        <v>-1</v>
      </c>
      <c r="L35">
        <f>HYPERLINK("https://www.defined.fi/sol/BgmcrKrnRmsbk3YNsVLhFrcjZ8KWjCiGfootDVwtpump?maker=HdxkiXqeN6qpK2YbG51W23QSWj3Yygc1eEk2zwmKJExp","https://www.defined.fi/sol/BgmcrKrnRmsbk3YNsVLhFrcjZ8KWjCiGfootDVwtpump?maker=HdxkiXqeN6qpK2YbG51W23QSWj3Yygc1eEk2zwmKJExp")</f>
        <v/>
      </c>
      <c r="M35">
        <f>HYPERLINK("https://dexscreener.com/solana/BgmcrKrnRmsbk3YNsVLhFrcjZ8KWjCiGfootDVwtpump?maker=HdxkiXqeN6qpK2YbG51W23QSWj3Yygc1eEk2zwmKJExp","https://dexscreener.com/solana/BgmcrKrnRmsbk3YNsVLhFrcjZ8KWjCiGfootDVwtpump?maker=HdxkiXqeN6qpK2YbG51W23QSWj3Yygc1eEk2zwmKJExp")</f>
        <v/>
      </c>
    </row>
    <row r="36">
      <c r="A36" t="inlineStr">
        <is>
          <t>6xtcGLaRYpNR7v9T8BND2NiD4snHu7PjNtDxaZszpump</t>
        </is>
      </c>
      <c r="B36" t="inlineStr">
        <is>
          <t>AITA</t>
        </is>
      </c>
      <c r="C36" t="n">
        <v>0</v>
      </c>
      <c r="D36" t="n">
        <v>2.15</v>
      </c>
      <c r="E36" t="n">
        <v>0.15</v>
      </c>
      <c r="F36" t="n">
        <v>13.95</v>
      </c>
      <c r="G36" t="n">
        <v>15.13</v>
      </c>
      <c r="H36" t="n">
        <v>2</v>
      </c>
      <c r="I36" t="n">
        <v>1</v>
      </c>
      <c r="J36" t="n">
        <v>-1</v>
      </c>
      <c r="K36" t="n">
        <v>-1</v>
      </c>
      <c r="L36">
        <f>HYPERLINK("https://www.defined.fi/sol/6xtcGLaRYpNR7v9T8BND2NiD4snHu7PjNtDxaZszpump?maker=HdxkiXqeN6qpK2YbG51W23QSWj3Yygc1eEk2zwmKJExp","https://www.defined.fi/sol/6xtcGLaRYpNR7v9T8BND2NiD4snHu7PjNtDxaZszpump?maker=HdxkiXqeN6qpK2YbG51W23QSWj3Yygc1eEk2zwmKJExp")</f>
        <v/>
      </c>
      <c r="M36">
        <f>HYPERLINK("https://dexscreener.com/solana/6xtcGLaRYpNR7v9T8BND2NiD4snHu7PjNtDxaZszpump?maker=HdxkiXqeN6qpK2YbG51W23QSWj3Yygc1eEk2zwmKJExp","https://dexscreener.com/solana/6xtcGLaRYpNR7v9T8BND2NiD4snHu7PjNtDxaZszpump?maker=HdxkiXqeN6qpK2YbG51W23QSWj3Yygc1eEk2zwmKJExp")</f>
        <v/>
      </c>
    </row>
    <row r="37">
      <c r="A37" t="inlineStr">
        <is>
          <t>4p1ACvfVJuStZHmohMrq941uU1aTF7pTveFSL2Bspump</t>
        </is>
      </c>
      <c r="B37" t="inlineStr">
        <is>
          <t>gonzo</t>
        </is>
      </c>
      <c r="C37" t="n">
        <v>0</v>
      </c>
      <c r="D37" t="n">
        <v>-3.01</v>
      </c>
      <c r="E37" t="n">
        <v>-0.63</v>
      </c>
      <c r="F37" t="n">
        <v>4.75</v>
      </c>
      <c r="G37" t="n">
        <v>0</v>
      </c>
      <c r="H37" t="n">
        <v>1</v>
      </c>
      <c r="I37" t="n">
        <v>0</v>
      </c>
      <c r="J37" t="n">
        <v>-1</v>
      </c>
      <c r="K37" t="n">
        <v>-1</v>
      </c>
      <c r="L37">
        <f>HYPERLINK("https://www.defined.fi/sol/4p1ACvfVJuStZHmohMrq941uU1aTF7pTveFSL2Bspump?maker=HdxkiXqeN6qpK2YbG51W23QSWj3Yygc1eEk2zwmKJExp","https://www.defined.fi/sol/4p1ACvfVJuStZHmohMrq941uU1aTF7pTveFSL2Bspump?maker=HdxkiXqeN6qpK2YbG51W23QSWj3Yygc1eEk2zwmKJExp")</f>
        <v/>
      </c>
      <c r="M37">
        <f>HYPERLINK("https://dexscreener.com/solana/4p1ACvfVJuStZHmohMrq941uU1aTF7pTveFSL2Bspump?maker=HdxkiXqeN6qpK2YbG51W23QSWj3Yygc1eEk2zwmKJExp","https://dexscreener.com/solana/4p1ACvfVJuStZHmohMrq941uU1aTF7pTveFSL2Bspump?maker=HdxkiXqeN6qpK2YbG51W23QSWj3Yygc1eEk2zwmKJExp")</f>
        <v/>
      </c>
    </row>
    <row r="38">
      <c r="A38" t="inlineStr">
        <is>
          <t>8Y4p6DWMnZToNiyiLrbLU4K3XpLX5TM93VAvmokdpump</t>
        </is>
      </c>
      <c r="B38" t="inlineStr">
        <is>
          <t>CLAUDIUS</t>
        </is>
      </c>
      <c r="C38" t="n">
        <v>0</v>
      </c>
      <c r="D38" t="n">
        <v>-24.87</v>
      </c>
      <c r="E38" t="n">
        <v>-0.93</v>
      </c>
      <c r="F38" t="n">
        <v>26.69</v>
      </c>
      <c r="G38" t="n">
        <v>1.82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HYPERLINK("https://www.defined.fi/sol/8Y4p6DWMnZToNiyiLrbLU4K3XpLX5TM93VAvmokdpump?maker=HdxkiXqeN6qpK2YbG51W23QSWj3Yygc1eEk2zwmKJExp","https://www.defined.fi/sol/8Y4p6DWMnZToNiyiLrbLU4K3XpLX5TM93VAvmokdpump?maker=HdxkiXqeN6qpK2YbG51W23QSWj3Yygc1eEk2zwmKJExp")</f>
        <v/>
      </c>
      <c r="M38">
        <f>HYPERLINK("https://dexscreener.com/solana/8Y4p6DWMnZToNiyiLrbLU4K3XpLX5TM93VAvmokdpump?maker=HdxkiXqeN6qpK2YbG51W23QSWj3Yygc1eEk2zwmKJExp","https://dexscreener.com/solana/8Y4p6DWMnZToNiyiLrbLU4K3XpLX5TM93VAvmokdpump?maker=HdxkiXqeN6qpK2YbG51W23QSWj3Yygc1eEk2zwmKJExp")</f>
        <v/>
      </c>
    </row>
    <row r="39">
      <c r="A39" t="inlineStr">
        <is>
          <t>AanRfcr7KjDu4M5qTZFkxviGHuAxn8ieesBqHtGXpump</t>
        </is>
      </c>
      <c r="B39" t="inlineStr">
        <is>
          <t>NONG</t>
        </is>
      </c>
      <c r="C39" t="n">
        <v>0</v>
      </c>
      <c r="D39" t="n">
        <v>-1.78</v>
      </c>
      <c r="E39" t="n">
        <v>-0.46</v>
      </c>
      <c r="F39" t="n">
        <v>3.86</v>
      </c>
      <c r="G39" t="n">
        <v>2.08</v>
      </c>
      <c r="H39" t="n">
        <v>2</v>
      </c>
      <c r="I39" t="n">
        <v>1</v>
      </c>
      <c r="J39" t="n">
        <v>-1</v>
      </c>
      <c r="K39" t="n">
        <v>-1</v>
      </c>
      <c r="L39">
        <f>HYPERLINK("https://www.defined.fi/sol/AanRfcr7KjDu4M5qTZFkxviGHuAxn8ieesBqHtGXpump?maker=HdxkiXqeN6qpK2YbG51W23QSWj3Yygc1eEk2zwmKJExp","https://www.defined.fi/sol/AanRfcr7KjDu4M5qTZFkxviGHuAxn8ieesBqHtGXpump?maker=HdxkiXqeN6qpK2YbG51W23QSWj3Yygc1eEk2zwmKJExp")</f>
        <v/>
      </c>
      <c r="M39">
        <f>HYPERLINK("https://dexscreener.com/solana/AanRfcr7KjDu4M5qTZFkxviGHuAxn8ieesBqHtGXpump?maker=HdxkiXqeN6qpK2YbG51W23QSWj3Yygc1eEk2zwmKJExp","https://dexscreener.com/solana/AanRfcr7KjDu4M5qTZFkxviGHuAxn8ieesBqHtGXpump?maker=HdxkiXqeN6qpK2YbG51W23QSWj3Yygc1eEk2zwmKJExp")</f>
        <v/>
      </c>
    </row>
    <row r="40">
      <c r="A40" t="inlineStr">
        <is>
          <t>Hop4F5CNbcWijMfBzydLGNuyYtSL4eqnJAhd6NPYbKnx</t>
        </is>
      </c>
      <c r="B40" t="inlineStr">
        <is>
          <t>BOOB</t>
        </is>
      </c>
      <c r="C40" t="n">
        <v>0</v>
      </c>
      <c r="D40" t="n">
        <v>-7</v>
      </c>
      <c r="E40" t="n">
        <v>-0.72</v>
      </c>
      <c r="F40" t="n">
        <v>9.67</v>
      </c>
      <c r="G40" t="n">
        <v>2.66</v>
      </c>
      <c r="H40" t="n">
        <v>2</v>
      </c>
      <c r="I40" t="n">
        <v>1</v>
      </c>
      <c r="J40" t="n">
        <v>-1</v>
      </c>
      <c r="K40" t="n">
        <v>-1</v>
      </c>
      <c r="L40">
        <f>HYPERLINK("https://www.defined.fi/sol/Hop4F5CNbcWijMfBzydLGNuyYtSL4eqnJAhd6NPYbKnx?maker=HdxkiXqeN6qpK2YbG51W23QSWj3Yygc1eEk2zwmKJExp","https://www.defined.fi/sol/Hop4F5CNbcWijMfBzydLGNuyYtSL4eqnJAhd6NPYbKnx?maker=HdxkiXqeN6qpK2YbG51W23QSWj3Yygc1eEk2zwmKJExp")</f>
        <v/>
      </c>
      <c r="M40">
        <f>HYPERLINK("https://dexscreener.com/solana/Hop4F5CNbcWijMfBzydLGNuyYtSL4eqnJAhd6NPYbKnx?maker=HdxkiXqeN6qpK2YbG51W23QSWj3Yygc1eEk2zwmKJExp","https://dexscreener.com/solana/Hop4F5CNbcWijMfBzydLGNuyYtSL4eqnJAhd6NPYbKnx?maker=HdxkiXqeN6qpK2YbG51W23QSWj3Yygc1eEk2zwmKJExp")</f>
        <v/>
      </c>
    </row>
    <row r="41">
      <c r="A41" t="inlineStr">
        <is>
          <t>DFPUf5bxpFMmLfghZfqynbdGnFAdeKtiUQgFuQJcpump</t>
        </is>
      </c>
      <c r="B41" t="inlineStr">
        <is>
          <t>MINDAR</t>
        </is>
      </c>
      <c r="C41" t="n">
        <v>0</v>
      </c>
      <c r="D41" t="n">
        <v>-1.33</v>
      </c>
      <c r="E41" t="n">
        <v>-0.6899999999999999</v>
      </c>
      <c r="F41" t="n">
        <v>1.92</v>
      </c>
      <c r="G41" t="n">
        <v>0.595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HYPERLINK("https://www.defined.fi/sol/DFPUf5bxpFMmLfghZfqynbdGnFAdeKtiUQgFuQJcpump?maker=HdxkiXqeN6qpK2YbG51W23QSWj3Yygc1eEk2zwmKJExp","https://www.defined.fi/sol/DFPUf5bxpFMmLfghZfqynbdGnFAdeKtiUQgFuQJcpump?maker=HdxkiXqeN6qpK2YbG51W23QSWj3Yygc1eEk2zwmKJExp")</f>
        <v/>
      </c>
      <c r="M41">
        <f>HYPERLINK("https://dexscreener.com/solana/DFPUf5bxpFMmLfghZfqynbdGnFAdeKtiUQgFuQJcpump?maker=HdxkiXqeN6qpK2YbG51W23QSWj3Yygc1eEk2zwmKJExp","https://dexscreener.com/solana/DFPUf5bxpFMmLfghZfqynbdGnFAdeKtiUQgFuQJcpump?maker=HdxkiXqeN6qpK2YbG51W23QSWj3Yygc1eEk2zwmKJExp")</f>
        <v/>
      </c>
    </row>
    <row r="42">
      <c r="A42" t="inlineStr">
        <is>
          <t>5HuD2QRh48tsvgzNPG66GZuhrJhit8U1Lz2q3GciGsnM</t>
        </is>
      </c>
      <c r="B42" t="inlineStr">
        <is>
          <t>Anthony</t>
        </is>
      </c>
      <c r="C42" t="n">
        <v>0</v>
      </c>
      <c r="D42" t="n">
        <v>-0.853</v>
      </c>
      <c r="E42" t="n">
        <v>-0.44</v>
      </c>
      <c r="F42" t="n">
        <v>1.92</v>
      </c>
      <c r="G42" t="n">
        <v>1.07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HYPERLINK("https://www.defined.fi/sol/5HuD2QRh48tsvgzNPG66GZuhrJhit8U1Lz2q3GciGsnM?maker=HdxkiXqeN6qpK2YbG51W23QSWj3Yygc1eEk2zwmKJExp","https://www.defined.fi/sol/5HuD2QRh48tsvgzNPG66GZuhrJhit8U1Lz2q3GciGsnM?maker=HdxkiXqeN6qpK2YbG51W23QSWj3Yygc1eEk2zwmKJExp")</f>
        <v/>
      </c>
      <c r="M42">
        <f>HYPERLINK("https://dexscreener.com/solana/5HuD2QRh48tsvgzNPG66GZuhrJhit8U1Lz2q3GciGsnM?maker=HdxkiXqeN6qpK2YbG51W23QSWj3Yygc1eEk2zwmKJExp","https://dexscreener.com/solana/5HuD2QRh48tsvgzNPG66GZuhrJhit8U1Lz2q3GciGsnM?maker=HdxkiXqeN6qpK2YbG51W23QSWj3Yygc1eEk2zwmKJExp")</f>
        <v/>
      </c>
    </row>
    <row r="43">
      <c r="A43" t="inlineStr">
        <is>
          <t>8mSBkg67qBf5w3jjC4ySqMiGGqajpKjaaiPbRDkxpump</t>
        </is>
      </c>
      <c r="B43" t="inlineStr">
        <is>
          <t>AI</t>
        </is>
      </c>
      <c r="C43" t="n">
        <v>0</v>
      </c>
      <c r="D43" t="n">
        <v>-4.58</v>
      </c>
      <c r="E43" t="n">
        <v>-0.89</v>
      </c>
      <c r="F43" t="n">
        <v>5.13</v>
      </c>
      <c r="G43" t="n">
        <v>0.555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HYPERLINK("https://www.defined.fi/sol/8mSBkg67qBf5w3jjC4ySqMiGGqajpKjaaiPbRDkxpump?maker=HdxkiXqeN6qpK2YbG51W23QSWj3Yygc1eEk2zwmKJExp","https://www.defined.fi/sol/8mSBkg67qBf5w3jjC4ySqMiGGqajpKjaaiPbRDkxpump?maker=HdxkiXqeN6qpK2YbG51W23QSWj3Yygc1eEk2zwmKJExp")</f>
        <v/>
      </c>
      <c r="M43">
        <f>HYPERLINK("https://dexscreener.com/solana/8mSBkg67qBf5w3jjC4ySqMiGGqajpKjaaiPbRDkxpump?maker=HdxkiXqeN6qpK2YbG51W23QSWj3Yygc1eEk2zwmKJExp","https://dexscreener.com/solana/8mSBkg67qBf5w3jjC4ySqMiGGqajpKjaaiPbRDkxpump?maker=HdxkiXqeN6qpK2YbG51W23QSWj3Yygc1eEk2zwmKJExp")</f>
        <v/>
      </c>
    </row>
    <row r="44">
      <c r="A44" t="inlineStr">
        <is>
          <t>3jiAAqUbC9ztgQeXqCbFFfR2f6rwCdnm6thJj4yjpump</t>
        </is>
      </c>
      <c r="B44" t="inlineStr">
        <is>
          <t>cl4ud3pr0n</t>
        </is>
      </c>
      <c r="C44" t="n">
        <v>0</v>
      </c>
      <c r="D44" t="n">
        <v>-3.68</v>
      </c>
      <c r="E44" t="n">
        <v>-0.77</v>
      </c>
      <c r="F44" t="n">
        <v>4.79</v>
      </c>
      <c r="G44" t="n">
        <v>1.12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HYPERLINK("https://www.defined.fi/sol/3jiAAqUbC9ztgQeXqCbFFfR2f6rwCdnm6thJj4yjpump?maker=HdxkiXqeN6qpK2YbG51W23QSWj3Yygc1eEk2zwmKJExp","https://www.defined.fi/sol/3jiAAqUbC9ztgQeXqCbFFfR2f6rwCdnm6thJj4yjpump?maker=HdxkiXqeN6qpK2YbG51W23QSWj3Yygc1eEk2zwmKJExp")</f>
        <v/>
      </c>
      <c r="M44">
        <f>HYPERLINK("https://dexscreener.com/solana/3jiAAqUbC9ztgQeXqCbFFfR2f6rwCdnm6thJj4yjpump?maker=HdxkiXqeN6qpK2YbG51W23QSWj3Yygc1eEk2zwmKJExp","https://dexscreener.com/solana/3jiAAqUbC9ztgQeXqCbFFfR2f6rwCdnm6thJj4yjpump?maker=HdxkiXqeN6qpK2YbG51W23QSWj3Yygc1eEk2zwmKJExp")</f>
        <v/>
      </c>
    </row>
    <row r="45">
      <c r="A45" t="inlineStr">
        <is>
          <t>8uCydBTEBHsNULSu3gwMKS5U1EKcGD4Ky5kzju65pump</t>
        </is>
      </c>
      <c r="B45" t="inlineStr">
        <is>
          <t>x982a{j:+.</t>
        </is>
      </c>
      <c r="C45" t="n">
        <v>0</v>
      </c>
      <c r="D45" t="n">
        <v>-0.909</v>
      </c>
      <c r="E45" t="n">
        <v>-0.31</v>
      </c>
      <c r="F45" t="n">
        <v>4.8</v>
      </c>
      <c r="G45" t="n">
        <v>2.01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HYPERLINK("https://www.defined.fi/sol/8uCydBTEBHsNULSu3gwMKS5U1EKcGD4Ky5kzju65pump?maker=HdxkiXqeN6qpK2YbG51W23QSWj3Yygc1eEk2zwmKJExp","https://www.defined.fi/sol/8uCydBTEBHsNULSu3gwMKS5U1EKcGD4Ky5kzju65pump?maker=HdxkiXqeN6qpK2YbG51W23QSWj3Yygc1eEk2zwmKJExp")</f>
        <v/>
      </c>
      <c r="M45">
        <f>HYPERLINK("https://dexscreener.com/solana/8uCydBTEBHsNULSu3gwMKS5U1EKcGD4Ky5kzju65pump?maker=HdxkiXqeN6qpK2YbG51W23QSWj3Yygc1eEk2zwmKJExp","https://dexscreener.com/solana/8uCydBTEBHsNULSu3gwMKS5U1EKcGD4Ky5kzju65pump?maker=HdxkiXqeN6qpK2YbG51W23QSWj3Yygc1eEk2zwmKJExp")</f>
        <v/>
      </c>
    </row>
    <row r="46">
      <c r="A46" t="inlineStr">
        <is>
          <t>9Za5hA1XFyGBNbGNEJH7v411AXaW19WMhKaAvamUgT7T</t>
        </is>
      </c>
      <c r="B46" t="inlineStr">
        <is>
          <t>Elysium</t>
        </is>
      </c>
      <c r="C46" t="n">
        <v>0</v>
      </c>
      <c r="D46" t="n">
        <v>-9.960000000000001</v>
      </c>
      <c r="E46" t="n">
        <v>-0.4</v>
      </c>
      <c r="F46" t="n">
        <v>24.71</v>
      </c>
      <c r="G46" t="n">
        <v>14.74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HYPERLINK("https://www.defined.fi/sol/9Za5hA1XFyGBNbGNEJH7v411AXaW19WMhKaAvamUgT7T?maker=HdxkiXqeN6qpK2YbG51W23QSWj3Yygc1eEk2zwmKJExp","https://www.defined.fi/sol/9Za5hA1XFyGBNbGNEJH7v411AXaW19WMhKaAvamUgT7T?maker=HdxkiXqeN6qpK2YbG51W23QSWj3Yygc1eEk2zwmKJExp")</f>
        <v/>
      </c>
      <c r="M46">
        <f>HYPERLINK("https://dexscreener.com/solana/9Za5hA1XFyGBNbGNEJH7v411AXaW19WMhKaAvamUgT7T?maker=HdxkiXqeN6qpK2YbG51W23QSWj3Yygc1eEk2zwmKJExp","https://dexscreener.com/solana/9Za5hA1XFyGBNbGNEJH7v411AXaW19WMhKaAvamUgT7T?maker=HdxkiXqeN6qpK2YbG51W23QSWj3Yygc1eEk2zwmKJExp")</f>
        <v/>
      </c>
    </row>
    <row r="47">
      <c r="A47" t="inlineStr">
        <is>
          <t>BrN9aQu6XAk36aRMsZMVjkFsmSBhXoFvathsbBiYpump</t>
        </is>
      </c>
      <c r="B47" t="inlineStr">
        <is>
          <t>Luddites</t>
        </is>
      </c>
      <c r="C47" t="n">
        <v>0</v>
      </c>
      <c r="D47" t="n">
        <v>-27.97</v>
      </c>
      <c r="E47" t="n">
        <v>-0.41</v>
      </c>
      <c r="F47" t="n">
        <v>68.55</v>
      </c>
      <c r="G47" t="n">
        <v>40.58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HYPERLINK("https://www.defined.fi/sol/BrN9aQu6XAk36aRMsZMVjkFsmSBhXoFvathsbBiYpump?maker=HdxkiXqeN6qpK2YbG51W23QSWj3Yygc1eEk2zwmKJExp","https://www.defined.fi/sol/BrN9aQu6XAk36aRMsZMVjkFsmSBhXoFvathsbBiYpump?maker=HdxkiXqeN6qpK2YbG51W23QSWj3Yygc1eEk2zwmKJExp")</f>
        <v/>
      </c>
      <c r="M47">
        <f>HYPERLINK("https://dexscreener.com/solana/BrN9aQu6XAk36aRMsZMVjkFsmSBhXoFvathsbBiYpump?maker=HdxkiXqeN6qpK2YbG51W23QSWj3Yygc1eEk2zwmKJExp","https://dexscreener.com/solana/BrN9aQu6XAk36aRMsZMVjkFsmSBhXoFvathsbBiYpump?maker=HdxkiXqeN6qpK2YbG51W23QSWj3Yygc1eEk2zwmKJExp")</f>
        <v/>
      </c>
    </row>
    <row r="48">
      <c r="A48" t="inlineStr">
        <is>
          <t>F63Uk3oLMMAvJdQNNXCkqFgMqADpHbahxfeFcq3gpump</t>
        </is>
      </c>
      <c r="B48" t="inlineStr">
        <is>
          <t>HUG</t>
        </is>
      </c>
      <c r="C48" t="n">
        <v>0</v>
      </c>
      <c r="D48" t="n">
        <v>-35.77</v>
      </c>
      <c r="E48" t="n">
        <v>-0.9</v>
      </c>
      <c r="F48" t="n">
        <v>39.67</v>
      </c>
      <c r="G48" t="n">
        <v>3.9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HYPERLINK("https://www.defined.fi/sol/F63Uk3oLMMAvJdQNNXCkqFgMqADpHbahxfeFcq3gpump?maker=HdxkiXqeN6qpK2YbG51W23QSWj3Yygc1eEk2zwmKJExp","https://www.defined.fi/sol/F63Uk3oLMMAvJdQNNXCkqFgMqADpHbahxfeFcq3gpump?maker=HdxkiXqeN6qpK2YbG51W23QSWj3Yygc1eEk2zwmKJExp")</f>
        <v/>
      </c>
      <c r="M48">
        <f>HYPERLINK("https://dexscreener.com/solana/F63Uk3oLMMAvJdQNNXCkqFgMqADpHbahxfeFcq3gpump?maker=HdxkiXqeN6qpK2YbG51W23QSWj3Yygc1eEk2zwmKJExp","https://dexscreener.com/solana/F63Uk3oLMMAvJdQNNXCkqFgMqADpHbahxfeFcq3gpump?maker=HdxkiXqeN6qpK2YbG51W23QSWj3Yygc1eEk2zwmKJExp")</f>
        <v/>
      </c>
    </row>
    <row r="49">
      <c r="A49" t="inlineStr">
        <is>
          <t>66irswy3sn6ueuW48jW8PKp1iumqKrD6U7tgCfuywm4</t>
        </is>
      </c>
      <c r="B49" t="inlineStr">
        <is>
          <t>Leilan</t>
        </is>
      </c>
      <c r="C49" t="n">
        <v>0</v>
      </c>
      <c r="D49" t="n">
        <v>-23.4</v>
      </c>
      <c r="E49" t="n">
        <v>-0.8</v>
      </c>
      <c r="F49" t="n">
        <v>29.42</v>
      </c>
      <c r="G49" t="n">
        <v>6.02</v>
      </c>
      <c r="H49" t="n">
        <v>3</v>
      </c>
      <c r="I49" t="n">
        <v>1</v>
      </c>
      <c r="J49" t="n">
        <v>-1</v>
      </c>
      <c r="K49" t="n">
        <v>-1</v>
      </c>
      <c r="L49">
        <f>HYPERLINK("https://www.defined.fi/sol/66irswy3sn6ueuW48jW8PKp1iumqKrD6U7tgCfuywm4?maker=HdxkiXqeN6qpK2YbG51W23QSWj3Yygc1eEk2zwmKJExp","https://www.defined.fi/sol/66irswy3sn6ueuW48jW8PKp1iumqKrD6U7tgCfuywm4?maker=HdxkiXqeN6qpK2YbG51W23QSWj3Yygc1eEk2zwmKJExp")</f>
        <v/>
      </c>
      <c r="M49">
        <f>HYPERLINK("https://dexscreener.com/solana/66irswy3sn6ueuW48jW8PKp1iumqKrD6U7tgCfuywm4?maker=HdxkiXqeN6qpK2YbG51W23QSWj3Yygc1eEk2zwmKJExp","https://dexscreener.com/solana/66irswy3sn6ueuW48jW8PKp1iumqKrD6U7tgCfuywm4?maker=HdxkiXqeN6qpK2YbG51W23QSWj3Yygc1eEk2zwmKJExp")</f>
        <v/>
      </c>
    </row>
    <row r="50">
      <c r="A50" t="inlineStr">
        <is>
          <t>EHHAKzPZJhQy4fc7CTaJPFsetPgKnC6JNCdv6pqsQ7Ma</t>
        </is>
      </c>
      <c r="B50" t="inlineStr">
        <is>
          <t>21e8</t>
        </is>
      </c>
      <c r="C50" t="n">
        <v>0</v>
      </c>
      <c r="D50" t="n">
        <v>-4.47</v>
      </c>
      <c r="E50" t="n">
        <v>-0.23</v>
      </c>
      <c r="F50" t="n">
        <v>19.77</v>
      </c>
      <c r="G50" t="n">
        <v>15.3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HYPERLINK("https://www.defined.fi/sol/EHHAKzPZJhQy4fc7CTaJPFsetPgKnC6JNCdv6pqsQ7Ma?maker=HdxkiXqeN6qpK2YbG51W23QSWj3Yygc1eEk2zwmKJExp","https://www.defined.fi/sol/EHHAKzPZJhQy4fc7CTaJPFsetPgKnC6JNCdv6pqsQ7Ma?maker=HdxkiXqeN6qpK2YbG51W23QSWj3Yygc1eEk2zwmKJExp")</f>
        <v/>
      </c>
      <c r="M50">
        <f>HYPERLINK("https://dexscreener.com/solana/EHHAKzPZJhQy4fc7CTaJPFsetPgKnC6JNCdv6pqsQ7Ma?maker=HdxkiXqeN6qpK2YbG51W23QSWj3Yygc1eEk2zwmKJExp","https://dexscreener.com/solana/EHHAKzPZJhQy4fc7CTaJPFsetPgKnC6JNCdv6pqsQ7Ma?maker=HdxkiXqeN6qpK2YbG51W23QSWj3Yygc1eEk2zwmKJExp")</f>
        <v/>
      </c>
    </row>
    <row r="51">
      <c r="A51" t="inlineStr">
        <is>
          <t>HZhiTXGPDv8iwrdJyRi3U51dMV4NXMpaFhJBsh7Npump</t>
        </is>
      </c>
      <c r="B51" t="inlineStr">
        <is>
          <t>SANOPUS</t>
        </is>
      </c>
      <c r="C51" t="n">
        <v>0</v>
      </c>
      <c r="D51" t="n">
        <v>-0.426</v>
      </c>
      <c r="E51" t="n">
        <v>-0.02</v>
      </c>
      <c r="F51" t="n">
        <v>22.79</v>
      </c>
      <c r="G51" t="n">
        <v>22.36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HYPERLINK("https://www.defined.fi/sol/HZhiTXGPDv8iwrdJyRi3U51dMV4NXMpaFhJBsh7Npump?maker=HdxkiXqeN6qpK2YbG51W23QSWj3Yygc1eEk2zwmKJExp","https://www.defined.fi/sol/HZhiTXGPDv8iwrdJyRi3U51dMV4NXMpaFhJBsh7Npump?maker=HdxkiXqeN6qpK2YbG51W23QSWj3Yygc1eEk2zwmKJExp")</f>
        <v/>
      </c>
      <c r="M51">
        <f>HYPERLINK("https://dexscreener.com/solana/HZhiTXGPDv8iwrdJyRi3U51dMV4NXMpaFhJBsh7Npump?maker=HdxkiXqeN6qpK2YbG51W23QSWj3Yygc1eEk2zwmKJExp","https://dexscreener.com/solana/HZhiTXGPDv8iwrdJyRi3U51dMV4NXMpaFhJBsh7Npump?maker=HdxkiXqeN6qpK2YbG51W23QSWj3Yygc1eEk2zwmKJExp")</f>
        <v/>
      </c>
    </row>
    <row r="52">
      <c r="A52" t="inlineStr">
        <is>
          <t>BVoFXcjNSQ8fHGNc2aeS52rLXwag52PHK2aQJsrkpump</t>
        </is>
      </c>
      <c r="B52" t="inlineStr">
        <is>
          <t>CCRU</t>
        </is>
      </c>
      <c r="C52" t="n">
        <v>0</v>
      </c>
      <c r="D52" t="n">
        <v>26.25</v>
      </c>
      <c r="E52" t="n">
        <v>2.65</v>
      </c>
      <c r="F52" t="n">
        <v>9.890000000000001</v>
      </c>
      <c r="G52" t="n">
        <v>36.14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HYPERLINK("https://www.defined.fi/sol/BVoFXcjNSQ8fHGNc2aeS52rLXwag52PHK2aQJsrkpump?maker=HdxkiXqeN6qpK2YbG51W23QSWj3Yygc1eEk2zwmKJExp","https://www.defined.fi/sol/BVoFXcjNSQ8fHGNc2aeS52rLXwag52PHK2aQJsrkpump?maker=HdxkiXqeN6qpK2YbG51W23QSWj3Yygc1eEk2zwmKJExp")</f>
        <v/>
      </c>
      <c r="M52">
        <f>HYPERLINK("https://dexscreener.com/solana/BVoFXcjNSQ8fHGNc2aeS52rLXwag52PHK2aQJsrkpump?maker=HdxkiXqeN6qpK2YbG51W23QSWj3Yygc1eEk2zwmKJExp","https://dexscreener.com/solana/BVoFXcjNSQ8fHGNc2aeS52rLXwag52PHK2aQJsrkpump?maker=HdxkiXqeN6qpK2YbG51W23QSWj3Yygc1eEk2zwmKJExp")</f>
        <v/>
      </c>
    </row>
    <row r="53">
      <c r="A53" t="inlineStr">
        <is>
          <t>DiidpHShgsLwqwf5MXk81s6icCvxNeAkN2qmAF6Npump</t>
        </is>
      </c>
      <c r="B53" t="inlineStr">
        <is>
          <t>S404</t>
        </is>
      </c>
      <c r="C53" t="n">
        <v>0</v>
      </c>
      <c r="D53" t="n">
        <v>5.55</v>
      </c>
      <c r="E53" t="n">
        <v>0.38</v>
      </c>
      <c r="F53" t="n">
        <v>14.78</v>
      </c>
      <c r="G53" t="n">
        <v>20.33</v>
      </c>
      <c r="H53" t="n">
        <v>1</v>
      </c>
      <c r="I53" t="n">
        <v>2</v>
      </c>
      <c r="J53" t="n">
        <v>-1</v>
      </c>
      <c r="K53" t="n">
        <v>-1</v>
      </c>
      <c r="L53">
        <f>HYPERLINK("https://www.defined.fi/sol/DiidpHShgsLwqwf5MXk81s6icCvxNeAkN2qmAF6Npump?maker=HdxkiXqeN6qpK2YbG51W23QSWj3Yygc1eEk2zwmKJExp","https://www.defined.fi/sol/DiidpHShgsLwqwf5MXk81s6icCvxNeAkN2qmAF6Npump?maker=HdxkiXqeN6qpK2YbG51W23QSWj3Yygc1eEk2zwmKJExp")</f>
        <v/>
      </c>
      <c r="M53">
        <f>HYPERLINK("https://dexscreener.com/solana/DiidpHShgsLwqwf5MXk81s6icCvxNeAkN2qmAF6Npump?maker=HdxkiXqeN6qpK2YbG51W23QSWj3Yygc1eEk2zwmKJExp","https://dexscreener.com/solana/DiidpHShgsLwqwf5MXk81s6icCvxNeAkN2qmAF6Npump?maker=HdxkiXqeN6qpK2YbG51W23QSWj3Yygc1eEk2zwmKJExp")</f>
        <v/>
      </c>
    </row>
    <row r="54">
      <c r="A54" t="inlineStr">
        <is>
          <t>Am74pBkgEt2byJcS4gDZWgnCX94moDQnhyYyqkgGpump</t>
        </is>
      </c>
      <c r="B54" t="inlineStr">
        <is>
          <t>B70b</t>
        </is>
      </c>
      <c r="C54" t="n">
        <v>0</v>
      </c>
      <c r="D54" t="n">
        <v>-16.84</v>
      </c>
      <c r="E54" t="n">
        <v>-0.85</v>
      </c>
      <c r="F54" t="n">
        <v>19.74</v>
      </c>
      <c r="G54" t="n">
        <v>2.9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HYPERLINK("https://www.defined.fi/sol/Am74pBkgEt2byJcS4gDZWgnCX94moDQnhyYyqkgGpump?maker=HdxkiXqeN6qpK2YbG51W23QSWj3Yygc1eEk2zwmKJExp","https://www.defined.fi/sol/Am74pBkgEt2byJcS4gDZWgnCX94moDQnhyYyqkgGpump?maker=HdxkiXqeN6qpK2YbG51W23QSWj3Yygc1eEk2zwmKJExp")</f>
        <v/>
      </c>
      <c r="M54">
        <f>HYPERLINK("https://dexscreener.com/solana/Am74pBkgEt2byJcS4gDZWgnCX94moDQnhyYyqkgGpump?maker=HdxkiXqeN6qpK2YbG51W23QSWj3Yygc1eEk2zwmKJExp","https://dexscreener.com/solana/Am74pBkgEt2byJcS4gDZWgnCX94moDQnhyYyqkgGpump?maker=HdxkiXqeN6qpK2YbG51W23QSWj3Yygc1eEk2zwmKJExp")</f>
        <v/>
      </c>
    </row>
    <row r="55">
      <c r="A55" t="inlineStr">
        <is>
          <t>aUcgFSGvLJL6PYp678wsokDF7geWXLKEf7pQBk9pump</t>
        </is>
      </c>
      <c r="B55" t="inlineStr">
        <is>
          <t>BACKROOMS</t>
        </is>
      </c>
      <c r="C55" t="n">
        <v>0</v>
      </c>
      <c r="D55" t="n">
        <v>7.57</v>
      </c>
      <c r="E55" t="n">
        <v>0.38</v>
      </c>
      <c r="F55" t="n">
        <v>19.72</v>
      </c>
      <c r="G55" t="n">
        <v>27.28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HYPERLINK("https://www.defined.fi/sol/aUcgFSGvLJL6PYp678wsokDF7geWXLKEf7pQBk9pump?maker=HdxkiXqeN6qpK2YbG51W23QSWj3Yygc1eEk2zwmKJExp","https://www.defined.fi/sol/aUcgFSGvLJL6PYp678wsokDF7geWXLKEf7pQBk9pump?maker=HdxkiXqeN6qpK2YbG51W23QSWj3Yygc1eEk2zwmKJExp")</f>
        <v/>
      </c>
      <c r="M55">
        <f>HYPERLINK("https://dexscreener.com/solana/aUcgFSGvLJL6PYp678wsokDF7geWXLKEf7pQBk9pump?maker=HdxkiXqeN6qpK2YbG51W23QSWj3Yygc1eEk2zwmKJExp","https://dexscreener.com/solana/aUcgFSGvLJL6PYp678wsokDF7geWXLKEf7pQBk9pump?maker=HdxkiXqeN6qpK2YbG51W23QSWj3Yygc1eEk2zwmKJExp")</f>
        <v/>
      </c>
    </row>
    <row r="56">
      <c r="A56" t="inlineStr">
        <is>
          <t>HTYdC5YeGTZ88NA9h1WKzzamoXDcjRGxsjaeq4qjpump</t>
        </is>
      </c>
      <c r="B56" t="inlineStr">
        <is>
          <t>DOTS</t>
        </is>
      </c>
      <c r="C56" t="n">
        <v>0</v>
      </c>
      <c r="D56" t="n">
        <v>-17.52</v>
      </c>
      <c r="E56" t="n">
        <v>-0.44</v>
      </c>
      <c r="F56" t="n">
        <v>39.67</v>
      </c>
      <c r="G56" t="n">
        <v>22.15</v>
      </c>
      <c r="H56" t="n">
        <v>3</v>
      </c>
      <c r="I56" t="n">
        <v>1</v>
      </c>
      <c r="J56" t="n">
        <v>-1</v>
      </c>
      <c r="K56" t="n">
        <v>-1</v>
      </c>
      <c r="L56">
        <f>HYPERLINK("https://www.defined.fi/sol/HTYdC5YeGTZ88NA9h1WKzzamoXDcjRGxsjaeq4qjpump?maker=HdxkiXqeN6qpK2YbG51W23QSWj3Yygc1eEk2zwmKJExp","https://www.defined.fi/sol/HTYdC5YeGTZ88NA9h1WKzzamoXDcjRGxsjaeq4qjpump?maker=HdxkiXqeN6qpK2YbG51W23QSWj3Yygc1eEk2zwmKJExp")</f>
        <v/>
      </c>
      <c r="M56">
        <f>HYPERLINK("https://dexscreener.com/solana/HTYdC5YeGTZ88NA9h1WKzzamoXDcjRGxsjaeq4qjpump?maker=HdxkiXqeN6qpK2YbG51W23QSWj3Yygc1eEk2zwmKJExp","https://dexscreener.com/solana/HTYdC5YeGTZ88NA9h1WKzzamoXDcjRGxsjaeq4qjpump?maker=HdxkiXqeN6qpK2YbG51W23QSWj3Yygc1eEk2zwmKJExp")</f>
        <v/>
      </c>
    </row>
    <row r="57">
      <c r="A57" t="inlineStr">
        <is>
          <t>HzhhfexEbj3dnVr55mBhiq4Zzh7kSQdDWdjxrMX3pump</t>
        </is>
      </c>
      <c r="B57" t="inlineStr">
        <is>
          <t>EACC</t>
        </is>
      </c>
      <c r="C57" t="n">
        <v>0</v>
      </c>
      <c r="D57" t="n">
        <v>474.57</v>
      </c>
      <c r="E57" t="n">
        <v>4.17</v>
      </c>
      <c r="F57" t="n">
        <v>113.84</v>
      </c>
      <c r="G57" t="n">
        <v>588.41</v>
      </c>
      <c r="H57" t="n">
        <v>3</v>
      </c>
      <c r="I57" t="n">
        <v>19</v>
      </c>
      <c r="J57" t="n">
        <v>-1</v>
      </c>
      <c r="K57" t="n">
        <v>-1</v>
      </c>
      <c r="L57">
        <f>HYPERLINK("https://www.defined.fi/sol/HzhhfexEbj3dnVr55mBhiq4Zzh7kSQdDWdjxrMX3pump?maker=HdxkiXqeN6qpK2YbG51W23QSWj3Yygc1eEk2zwmKJExp","https://www.defined.fi/sol/HzhhfexEbj3dnVr55mBhiq4Zzh7kSQdDWdjxrMX3pump?maker=HdxkiXqeN6qpK2YbG51W23QSWj3Yygc1eEk2zwmKJExp")</f>
        <v/>
      </c>
      <c r="M57">
        <f>HYPERLINK("https://dexscreener.com/solana/HzhhfexEbj3dnVr55mBhiq4Zzh7kSQdDWdjxrMX3pump?maker=HdxkiXqeN6qpK2YbG51W23QSWj3Yygc1eEk2zwmKJExp","https://dexscreener.com/solana/HzhhfexEbj3dnVr55mBhiq4Zzh7kSQdDWdjxrMX3pump?maker=HdxkiXqeN6qpK2YbG51W23QSWj3Yygc1eEk2zwmKJExp")</f>
        <v/>
      </c>
    </row>
    <row r="58">
      <c r="A58" t="inlineStr">
        <is>
          <t>EJMNLsLodt9ytfE5E8oKksdgnkDdU8gGYCKFpSUMpump</t>
        </is>
      </c>
      <c r="B58" t="inlineStr">
        <is>
          <t>FUCKAI</t>
        </is>
      </c>
      <c r="C58" t="n">
        <v>0</v>
      </c>
      <c r="D58" t="n">
        <v>-2.29</v>
      </c>
      <c r="E58" t="n">
        <v>-0.15</v>
      </c>
      <c r="F58" t="n">
        <v>14.83</v>
      </c>
      <c r="G58" t="n">
        <v>12.54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HYPERLINK("https://www.defined.fi/sol/EJMNLsLodt9ytfE5E8oKksdgnkDdU8gGYCKFpSUMpump?maker=HdxkiXqeN6qpK2YbG51W23QSWj3Yygc1eEk2zwmKJExp","https://www.defined.fi/sol/EJMNLsLodt9ytfE5E8oKksdgnkDdU8gGYCKFpSUMpump?maker=HdxkiXqeN6qpK2YbG51W23QSWj3Yygc1eEk2zwmKJExp")</f>
        <v/>
      </c>
      <c r="M58">
        <f>HYPERLINK("https://dexscreener.com/solana/EJMNLsLodt9ytfE5E8oKksdgnkDdU8gGYCKFpSUMpump?maker=HdxkiXqeN6qpK2YbG51W23QSWj3Yygc1eEk2zwmKJExp","https://dexscreener.com/solana/EJMNLsLodt9ytfE5E8oKksdgnkDdU8gGYCKFpSUMpump?maker=HdxkiXqeN6qpK2YbG51W23QSWj3Yygc1eEk2zwmKJExp")</f>
        <v/>
      </c>
    </row>
    <row r="59">
      <c r="A59" t="inlineStr">
        <is>
          <t>8QLTsTnPN4XxTP4ZU7osE4j5XpTmJWRDNQmjLzncpump</t>
        </is>
      </c>
      <c r="B59" t="inlineStr">
        <is>
          <t>BURZEN</t>
        </is>
      </c>
      <c r="C59" t="n">
        <v>0</v>
      </c>
      <c r="D59" t="n">
        <v>16.12</v>
      </c>
      <c r="E59" t="n">
        <v>1.02</v>
      </c>
      <c r="F59" t="n">
        <v>15.77</v>
      </c>
      <c r="G59" t="n">
        <v>31.89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HYPERLINK("https://www.defined.fi/sol/8QLTsTnPN4XxTP4ZU7osE4j5XpTmJWRDNQmjLzncpump?maker=HdxkiXqeN6qpK2YbG51W23QSWj3Yygc1eEk2zwmKJExp","https://www.defined.fi/sol/8QLTsTnPN4XxTP4ZU7osE4j5XpTmJWRDNQmjLzncpump?maker=HdxkiXqeN6qpK2YbG51W23QSWj3Yygc1eEk2zwmKJExp")</f>
        <v/>
      </c>
      <c r="M59">
        <f>HYPERLINK("https://dexscreener.com/solana/8QLTsTnPN4XxTP4ZU7osE4j5XpTmJWRDNQmjLzncpump?maker=HdxkiXqeN6qpK2YbG51W23QSWj3Yygc1eEk2zwmKJExp","https://dexscreener.com/solana/8QLTsTnPN4XxTP4ZU7osE4j5XpTmJWRDNQmjLzncpump?maker=HdxkiXqeN6qpK2YbG51W23QSWj3Yygc1eEk2zwmKJExp")</f>
        <v/>
      </c>
    </row>
    <row r="60">
      <c r="A60" t="inlineStr">
        <is>
          <t>GWVtYoXrjUhd9VTAQJnu4FGkMSha1wrULc96qhdXpump</t>
        </is>
      </c>
      <c r="B60" t="inlineStr">
        <is>
          <t>Andyai</t>
        </is>
      </c>
      <c r="C60" t="n">
        <v>0</v>
      </c>
      <c r="D60" t="n">
        <v>-4.6</v>
      </c>
      <c r="E60" t="n">
        <v>-0.92</v>
      </c>
      <c r="F60" t="n">
        <v>5</v>
      </c>
      <c r="G60" t="n">
        <v>0</v>
      </c>
      <c r="H60" t="n">
        <v>1</v>
      </c>
      <c r="I60" t="n">
        <v>0</v>
      </c>
      <c r="J60" t="n">
        <v>-1</v>
      </c>
      <c r="K60" t="n">
        <v>-1</v>
      </c>
      <c r="L60">
        <f>HYPERLINK("https://www.defined.fi/sol/GWVtYoXrjUhd9VTAQJnu4FGkMSha1wrULc96qhdXpump?maker=HdxkiXqeN6qpK2YbG51W23QSWj3Yygc1eEk2zwmKJExp","https://www.defined.fi/sol/GWVtYoXrjUhd9VTAQJnu4FGkMSha1wrULc96qhdXpump?maker=HdxkiXqeN6qpK2YbG51W23QSWj3Yygc1eEk2zwmKJExp")</f>
        <v/>
      </c>
      <c r="M60">
        <f>HYPERLINK("https://dexscreener.com/solana/GWVtYoXrjUhd9VTAQJnu4FGkMSha1wrULc96qhdXpump?maker=HdxkiXqeN6qpK2YbG51W23QSWj3Yygc1eEk2zwmKJExp","https://dexscreener.com/solana/GWVtYoXrjUhd9VTAQJnu4FGkMSha1wrULc96qhdXpump?maker=HdxkiXqeN6qpK2YbG51W23QSWj3Yygc1eEk2zwmKJExp")</f>
        <v/>
      </c>
    </row>
    <row r="61">
      <c r="A61" t="inlineStr">
        <is>
          <t>EwDw33fuey7WLu1hF8kJiybccDhhgD1uugUZbaRKpump</t>
        </is>
      </c>
      <c r="B61" t="inlineStr">
        <is>
          <t>a/sol</t>
        </is>
      </c>
      <c r="C61" t="n">
        <v>0</v>
      </c>
      <c r="D61" t="n">
        <v>-6.79</v>
      </c>
      <c r="E61" t="n">
        <v>-0.53</v>
      </c>
      <c r="F61" t="n">
        <v>12.86</v>
      </c>
      <c r="G61" t="n">
        <v>5.52</v>
      </c>
      <c r="H61" t="n">
        <v>2</v>
      </c>
      <c r="I61" t="n">
        <v>1</v>
      </c>
      <c r="J61" t="n">
        <v>-1</v>
      </c>
      <c r="K61" t="n">
        <v>-1</v>
      </c>
      <c r="L61">
        <f>HYPERLINK("https://www.defined.fi/sol/EwDw33fuey7WLu1hF8kJiybccDhhgD1uugUZbaRKpump?maker=HdxkiXqeN6qpK2YbG51W23QSWj3Yygc1eEk2zwmKJExp","https://www.defined.fi/sol/EwDw33fuey7WLu1hF8kJiybccDhhgD1uugUZbaRKpump?maker=HdxkiXqeN6qpK2YbG51W23QSWj3Yygc1eEk2zwmKJExp")</f>
        <v/>
      </c>
      <c r="M61">
        <f>HYPERLINK("https://dexscreener.com/solana/EwDw33fuey7WLu1hF8kJiybccDhhgD1uugUZbaRKpump?maker=HdxkiXqeN6qpK2YbG51W23QSWj3Yygc1eEk2zwmKJExp","https://dexscreener.com/solana/EwDw33fuey7WLu1hF8kJiybccDhhgD1uugUZbaRKpump?maker=HdxkiXqeN6qpK2YbG51W23QSWj3Yygc1eEk2zwmKJExp")</f>
        <v/>
      </c>
    </row>
    <row r="62">
      <c r="A62" t="inlineStr">
        <is>
          <t>3VR9UzXZn56Xstds3g7X8E6TtsSc6AKEJUrRYeVKpump</t>
        </is>
      </c>
      <c r="B62" t="inlineStr">
        <is>
          <t>DOAEM</t>
        </is>
      </c>
      <c r="C62" t="n">
        <v>0</v>
      </c>
      <c r="D62" t="n">
        <v>-27.74</v>
      </c>
      <c r="E62" t="n">
        <v>-0.45</v>
      </c>
      <c r="F62" t="n">
        <v>61.65</v>
      </c>
      <c r="G62" t="n">
        <v>33.91</v>
      </c>
      <c r="H62" t="n">
        <v>2</v>
      </c>
      <c r="I62" t="n">
        <v>1</v>
      </c>
      <c r="J62" t="n">
        <v>-1</v>
      </c>
      <c r="K62" t="n">
        <v>-1</v>
      </c>
      <c r="L62">
        <f>HYPERLINK("https://www.defined.fi/sol/3VR9UzXZn56Xstds3g7X8E6TtsSc6AKEJUrRYeVKpump?maker=HdxkiXqeN6qpK2YbG51W23QSWj3Yygc1eEk2zwmKJExp","https://www.defined.fi/sol/3VR9UzXZn56Xstds3g7X8E6TtsSc6AKEJUrRYeVKpump?maker=HdxkiXqeN6qpK2YbG51W23QSWj3Yygc1eEk2zwmKJExp")</f>
        <v/>
      </c>
      <c r="M62">
        <f>HYPERLINK("https://dexscreener.com/solana/3VR9UzXZn56Xstds3g7X8E6TtsSc6AKEJUrRYeVKpump?maker=HdxkiXqeN6qpK2YbG51W23QSWj3Yygc1eEk2zwmKJExp","https://dexscreener.com/solana/3VR9UzXZn56Xstds3g7X8E6TtsSc6AKEJUrRYeVKpump?maker=HdxkiXqeN6qpK2YbG51W23QSWj3Yygc1eEk2zwmKJExp")</f>
        <v/>
      </c>
    </row>
    <row r="63">
      <c r="A63" t="inlineStr">
        <is>
          <t>HN26uH9UgzH6CkTVvUzJM4NKiry8SogxXUP3qBFapump</t>
        </is>
      </c>
      <c r="B63" t="inlineStr">
        <is>
          <t>GOATSE</t>
        </is>
      </c>
      <c r="C63" t="n">
        <v>0</v>
      </c>
      <c r="D63" t="n">
        <v>-4.7</v>
      </c>
      <c r="E63" t="n">
        <v>-0.83</v>
      </c>
      <c r="F63" t="n">
        <v>5.69</v>
      </c>
      <c r="G63" t="n">
        <v>0</v>
      </c>
      <c r="H63" t="n">
        <v>1</v>
      </c>
      <c r="I63" t="n">
        <v>0</v>
      </c>
      <c r="J63" t="n">
        <v>-1</v>
      </c>
      <c r="K63" t="n">
        <v>-1</v>
      </c>
      <c r="L63">
        <f>HYPERLINK("https://www.defined.fi/sol/HN26uH9UgzH6CkTVvUzJM4NKiry8SogxXUP3qBFapump?maker=HdxkiXqeN6qpK2YbG51W23QSWj3Yygc1eEk2zwmKJExp","https://www.defined.fi/sol/HN26uH9UgzH6CkTVvUzJM4NKiry8SogxXUP3qBFapump?maker=HdxkiXqeN6qpK2YbG51W23QSWj3Yygc1eEk2zwmKJExp")</f>
        <v/>
      </c>
      <c r="M63">
        <f>HYPERLINK("https://dexscreener.com/solana/HN26uH9UgzH6CkTVvUzJM4NKiry8SogxXUP3qBFapump?maker=HdxkiXqeN6qpK2YbG51W23QSWj3Yygc1eEk2zwmKJExp","https://dexscreener.com/solana/HN26uH9UgzH6CkTVvUzJM4NKiry8SogxXUP3qBFapump?maker=HdxkiXqeN6qpK2YbG51W23QSWj3Yygc1eEk2zwmKJExp")</f>
        <v/>
      </c>
    </row>
    <row r="64">
      <c r="A64" t="inlineStr">
        <is>
          <t>FabjHjc1druUQoHVtudpNiCpnf73rtLzMkRM1b5NSbb6</t>
        </is>
      </c>
      <c r="B64" t="inlineStr">
        <is>
          <t>D/ACC</t>
        </is>
      </c>
      <c r="C64" t="n">
        <v>0</v>
      </c>
      <c r="D64" t="n">
        <v>1.72</v>
      </c>
      <c r="E64" t="n">
        <v>0.17</v>
      </c>
      <c r="F64" t="n">
        <v>9.890000000000001</v>
      </c>
      <c r="G64" t="n">
        <v>11.61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HYPERLINK("https://www.defined.fi/sol/FabjHjc1druUQoHVtudpNiCpnf73rtLzMkRM1b5NSbb6?maker=HdxkiXqeN6qpK2YbG51W23QSWj3Yygc1eEk2zwmKJExp","https://www.defined.fi/sol/FabjHjc1druUQoHVtudpNiCpnf73rtLzMkRM1b5NSbb6?maker=HdxkiXqeN6qpK2YbG51W23QSWj3Yygc1eEk2zwmKJExp")</f>
        <v/>
      </c>
      <c r="M64">
        <f>HYPERLINK("https://dexscreener.com/solana/FabjHjc1druUQoHVtudpNiCpnf73rtLzMkRM1b5NSbb6?maker=HdxkiXqeN6qpK2YbG51W23QSWj3Yygc1eEk2zwmKJExp","https://dexscreener.com/solana/FabjHjc1druUQoHVtudpNiCpnf73rtLzMkRM1b5NSbb6?maker=HdxkiXqeN6qpK2YbG51W23QSWj3Yygc1eEk2zwmKJExp")</f>
        <v/>
      </c>
    </row>
    <row r="65">
      <c r="A65" t="inlineStr">
        <is>
          <t>2ethCk5mPeevYBnWYMMffVmg46iLrKNLGRU75So6pump</t>
        </is>
      </c>
      <c r="B65" t="inlineStr">
        <is>
          <t>TTP</t>
        </is>
      </c>
      <c r="C65" t="n">
        <v>0</v>
      </c>
      <c r="D65" t="n">
        <v>-3.09</v>
      </c>
      <c r="E65" t="n">
        <v>-0.92</v>
      </c>
      <c r="F65" t="n">
        <v>3.38</v>
      </c>
      <c r="G65" t="n">
        <v>0</v>
      </c>
      <c r="H65" t="n">
        <v>1</v>
      </c>
      <c r="I65" t="n">
        <v>0</v>
      </c>
      <c r="J65" t="n">
        <v>-1</v>
      </c>
      <c r="K65" t="n">
        <v>-1</v>
      </c>
      <c r="L65">
        <f>HYPERLINK("https://www.defined.fi/sol/2ethCk5mPeevYBnWYMMffVmg46iLrKNLGRU75So6pump?maker=HdxkiXqeN6qpK2YbG51W23QSWj3Yygc1eEk2zwmKJExp","https://www.defined.fi/sol/2ethCk5mPeevYBnWYMMffVmg46iLrKNLGRU75So6pump?maker=HdxkiXqeN6qpK2YbG51W23QSWj3Yygc1eEk2zwmKJExp")</f>
        <v/>
      </c>
      <c r="M65">
        <f>HYPERLINK("https://dexscreener.com/solana/2ethCk5mPeevYBnWYMMffVmg46iLrKNLGRU75So6pump?maker=HdxkiXqeN6qpK2YbG51W23QSWj3Yygc1eEk2zwmKJExp","https://dexscreener.com/solana/2ethCk5mPeevYBnWYMMffVmg46iLrKNLGRU75So6pump?maker=HdxkiXqeN6qpK2YbG51W23QSWj3Yygc1eEk2zwmKJExp")</f>
        <v/>
      </c>
    </row>
    <row r="66">
      <c r="A66" t="inlineStr">
        <is>
          <t>GJAFwWjJ3vnTsrQVabjBVK2TYB1YtRCQXRDfDgUnpump</t>
        </is>
      </c>
      <c r="B66" t="inlineStr">
        <is>
          <t>ACT</t>
        </is>
      </c>
      <c r="C66" t="n">
        <v>0</v>
      </c>
      <c r="D66" t="n">
        <v>605.27</v>
      </c>
      <c r="E66" t="n">
        <v>7.66</v>
      </c>
      <c r="F66" t="n">
        <v>79</v>
      </c>
      <c r="G66" t="n">
        <v>684.27</v>
      </c>
      <c r="H66" t="n">
        <v>2</v>
      </c>
      <c r="I66" t="n">
        <v>21</v>
      </c>
      <c r="J66" t="n">
        <v>-1</v>
      </c>
      <c r="K66" t="n">
        <v>-1</v>
      </c>
      <c r="L66">
        <f>HYPERLINK("https://www.defined.fi/sol/GJAFwWjJ3vnTsrQVabjBVK2TYB1YtRCQXRDfDgUnpump?maker=HdxkiXqeN6qpK2YbG51W23QSWj3Yygc1eEk2zwmKJExp","https://www.defined.fi/sol/GJAFwWjJ3vnTsrQVabjBVK2TYB1YtRCQXRDfDgUnpump?maker=HdxkiXqeN6qpK2YbG51W23QSWj3Yygc1eEk2zwmKJExp")</f>
        <v/>
      </c>
      <c r="M66">
        <f>HYPERLINK("https://dexscreener.com/solana/GJAFwWjJ3vnTsrQVabjBVK2TYB1YtRCQXRDfDgUnpump?maker=HdxkiXqeN6qpK2YbG51W23QSWj3Yygc1eEk2zwmKJExp","https://dexscreener.com/solana/GJAFwWjJ3vnTsrQVabjBVK2TYB1YtRCQXRDfDgUnpump?maker=HdxkiXqeN6qpK2YbG51W23QSWj3Yygc1eEk2zwmKJExp")</f>
        <v/>
      </c>
    </row>
    <row r="67">
      <c r="A67" t="inlineStr">
        <is>
          <t>BnyK5ccegzrpEcv9UH5GPF8fZwV865m33pGi2Uk7cXQ7</t>
        </is>
      </c>
      <c r="B67" t="inlineStr">
        <is>
          <t>moment</t>
        </is>
      </c>
      <c r="C67" t="n">
        <v>0</v>
      </c>
      <c r="D67" t="n">
        <v>-29.69</v>
      </c>
      <c r="E67" t="n">
        <v>-0.4</v>
      </c>
      <c r="F67" t="n">
        <v>74.26000000000001</v>
      </c>
      <c r="G67" t="n">
        <v>44.56</v>
      </c>
      <c r="H67" t="n">
        <v>2</v>
      </c>
      <c r="I67" t="n">
        <v>1</v>
      </c>
      <c r="J67" t="n">
        <v>-1</v>
      </c>
      <c r="K67" t="n">
        <v>-1</v>
      </c>
      <c r="L67">
        <f>HYPERLINK("https://www.defined.fi/sol/BnyK5ccegzrpEcv9UH5GPF8fZwV865m33pGi2Uk7cXQ7?maker=HdxkiXqeN6qpK2YbG51W23QSWj3Yygc1eEk2zwmKJExp","https://www.defined.fi/sol/BnyK5ccegzrpEcv9UH5GPF8fZwV865m33pGi2Uk7cXQ7?maker=HdxkiXqeN6qpK2YbG51W23QSWj3Yygc1eEk2zwmKJExp")</f>
        <v/>
      </c>
      <c r="M67">
        <f>HYPERLINK("https://dexscreener.com/solana/BnyK5ccegzrpEcv9UH5GPF8fZwV865m33pGi2Uk7cXQ7?maker=HdxkiXqeN6qpK2YbG51W23QSWj3Yygc1eEk2zwmKJExp","https://dexscreener.com/solana/BnyK5ccegzrpEcv9UH5GPF8fZwV865m33pGi2Uk7cXQ7?maker=HdxkiXqeN6qpK2YbG51W23QSWj3Yygc1eEk2zwmKJExp")</f>
        <v/>
      </c>
    </row>
    <row r="68">
      <c r="A68" t="inlineStr">
        <is>
          <t>DscQBRRZx6YQEX2puhgzfv2ohR1VqYwBg1PFKsqzpump</t>
        </is>
      </c>
      <c r="B68" t="inlineStr">
        <is>
          <t>LISA</t>
        </is>
      </c>
      <c r="C68" t="n">
        <v>0</v>
      </c>
      <c r="D68" t="n">
        <v>-9.58</v>
      </c>
      <c r="E68" t="n">
        <v>-0.97</v>
      </c>
      <c r="F68" t="n">
        <v>9.9</v>
      </c>
      <c r="G68" t="n">
        <v>0</v>
      </c>
      <c r="H68" t="n">
        <v>1</v>
      </c>
      <c r="I68" t="n">
        <v>0</v>
      </c>
      <c r="J68" t="n">
        <v>-1</v>
      </c>
      <c r="K68" t="n">
        <v>-1</v>
      </c>
      <c r="L68">
        <f>HYPERLINK("https://www.defined.fi/sol/DscQBRRZx6YQEX2puhgzfv2ohR1VqYwBg1PFKsqzpump?maker=HdxkiXqeN6qpK2YbG51W23QSWj3Yygc1eEk2zwmKJExp","https://www.defined.fi/sol/DscQBRRZx6YQEX2puhgzfv2ohR1VqYwBg1PFKsqzpump?maker=HdxkiXqeN6qpK2YbG51W23QSWj3Yygc1eEk2zwmKJExp")</f>
        <v/>
      </c>
      <c r="M68">
        <f>HYPERLINK("https://dexscreener.com/solana/DscQBRRZx6YQEX2puhgzfv2ohR1VqYwBg1PFKsqzpump?maker=HdxkiXqeN6qpK2YbG51W23QSWj3Yygc1eEk2zwmKJExp","https://dexscreener.com/solana/DscQBRRZx6YQEX2puhgzfv2ohR1VqYwBg1PFKsqzpump?maker=HdxkiXqeN6qpK2YbG51W23QSWj3Yygc1eEk2zwmKJExp")</f>
        <v/>
      </c>
    </row>
    <row r="69">
      <c r="A69" t="inlineStr">
        <is>
          <t>5pLaTnumFNHidtEijoEzi2TuX8mLSTqkb3YcuXSepump</t>
        </is>
      </c>
      <c r="B69" t="inlineStr">
        <is>
          <t>ANUSHK</t>
        </is>
      </c>
      <c r="C69" t="n">
        <v>0</v>
      </c>
      <c r="D69" t="n">
        <v>-2.5</v>
      </c>
      <c r="E69" t="n">
        <v>-0.51</v>
      </c>
      <c r="F69" t="n">
        <v>4.9</v>
      </c>
      <c r="G69" t="n">
        <v>2.4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HYPERLINK("https://www.defined.fi/sol/5pLaTnumFNHidtEijoEzi2TuX8mLSTqkb3YcuXSepump?maker=HdxkiXqeN6qpK2YbG51W23QSWj3Yygc1eEk2zwmKJExp","https://www.defined.fi/sol/5pLaTnumFNHidtEijoEzi2TuX8mLSTqkb3YcuXSepump?maker=HdxkiXqeN6qpK2YbG51W23QSWj3Yygc1eEk2zwmKJExp")</f>
        <v/>
      </c>
      <c r="M69">
        <f>HYPERLINK("https://dexscreener.com/solana/5pLaTnumFNHidtEijoEzi2TuX8mLSTqkb3YcuXSepump?maker=HdxkiXqeN6qpK2YbG51W23QSWj3Yygc1eEk2zwmKJExp","https://dexscreener.com/solana/5pLaTnumFNHidtEijoEzi2TuX8mLSTqkb3YcuXSepump?maker=HdxkiXqeN6qpK2YbG51W23QSWj3Yygc1eEk2zwmKJExp")</f>
        <v/>
      </c>
    </row>
    <row r="70">
      <c r="A70" t="inlineStr">
        <is>
          <t>AsrS8fSkxTiDTK73tovPqsZJJ4DSwStMLpJGXsmZpump</t>
        </is>
      </c>
      <c r="B70" t="inlineStr">
        <is>
          <t>numogram</t>
        </is>
      </c>
      <c r="C70" t="n">
        <v>0</v>
      </c>
      <c r="D70" t="n">
        <v>-12.01</v>
      </c>
      <c r="E70" t="n">
        <v>-0.82</v>
      </c>
      <c r="F70" t="n">
        <v>14.69</v>
      </c>
      <c r="G70" t="n">
        <v>2.69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HYPERLINK("https://www.defined.fi/sol/AsrS8fSkxTiDTK73tovPqsZJJ4DSwStMLpJGXsmZpump?maker=HdxkiXqeN6qpK2YbG51W23QSWj3Yygc1eEk2zwmKJExp","https://www.defined.fi/sol/AsrS8fSkxTiDTK73tovPqsZJJ4DSwStMLpJGXsmZpump?maker=HdxkiXqeN6qpK2YbG51W23QSWj3Yygc1eEk2zwmKJExp")</f>
        <v/>
      </c>
      <c r="M70">
        <f>HYPERLINK("https://dexscreener.com/solana/AsrS8fSkxTiDTK73tovPqsZJJ4DSwStMLpJGXsmZpump?maker=HdxkiXqeN6qpK2YbG51W23QSWj3Yygc1eEk2zwmKJExp","https://dexscreener.com/solana/AsrS8fSkxTiDTK73tovPqsZJJ4DSwStMLpJGXsmZpump?maker=HdxkiXqeN6qpK2YbG51W23QSWj3Yygc1eEk2zwmKJExp")</f>
        <v/>
      </c>
    </row>
    <row r="71">
      <c r="A71" t="inlineStr">
        <is>
          <t>63zidVrpEUyr7hz3eb1rkrzAU1kd4JP6HFLT7J7Lpump</t>
        </is>
      </c>
      <c r="B71" t="inlineStr">
        <is>
          <t>simulation</t>
        </is>
      </c>
      <c r="C71" t="n">
        <v>0</v>
      </c>
      <c r="D71" t="n">
        <v>-2</v>
      </c>
      <c r="E71" t="n">
        <v>-0.2</v>
      </c>
      <c r="F71" t="n">
        <v>9.779999999999999</v>
      </c>
      <c r="G71" t="n">
        <v>7.78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HYPERLINK("https://www.defined.fi/sol/63zidVrpEUyr7hz3eb1rkrzAU1kd4JP6HFLT7J7Lpump?maker=HdxkiXqeN6qpK2YbG51W23QSWj3Yygc1eEk2zwmKJExp","https://www.defined.fi/sol/63zidVrpEUyr7hz3eb1rkrzAU1kd4JP6HFLT7J7Lpump?maker=HdxkiXqeN6qpK2YbG51W23QSWj3Yygc1eEk2zwmKJExp")</f>
        <v/>
      </c>
      <c r="M71">
        <f>HYPERLINK("https://dexscreener.com/solana/63zidVrpEUyr7hz3eb1rkrzAU1kd4JP6HFLT7J7Lpump?maker=HdxkiXqeN6qpK2YbG51W23QSWj3Yygc1eEk2zwmKJExp","https://dexscreener.com/solana/63zidVrpEUyr7hz3eb1rkrzAU1kd4JP6HFLT7J7Lpump?maker=HdxkiXqeN6qpK2YbG51W23QSWj3Yygc1eEk2zwmKJExp")</f>
        <v/>
      </c>
    </row>
    <row r="72">
      <c r="A72" t="inlineStr">
        <is>
          <t>GqmEdRD3zGUZdYPeuDeXxCc8Cj1DBmGSYK97TCwSpump</t>
        </is>
      </c>
      <c r="B72" t="inlineStr">
        <is>
          <t>e/acc</t>
        </is>
      </c>
      <c r="C72" t="n">
        <v>0</v>
      </c>
      <c r="D72" t="n">
        <v>5.98</v>
      </c>
      <c r="E72" t="n">
        <v>0.1</v>
      </c>
      <c r="F72" t="n">
        <v>59.63</v>
      </c>
      <c r="G72" t="n">
        <v>65.61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HYPERLINK("https://www.defined.fi/sol/GqmEdRD3zGUZdYPeuDeXxCc8Cj1DBmGSYK97TCwSpump?maker=HdxkiXqeN6qpK2YbG51W23QSWj3Yygc1eEk2zwmKJExp","https://www.defined.fi/sol/GqmEdRD3zGUZdYPeuDeXxCc8Cj1DBmGSYK97TCwSpump?maker=HdxkiXqeN6qpK2YbG51W23QSWj3Yygc1eEk2zwmKJExp")</f>
        <v/>
      </c>
      <c r="M72">
        <f>HYPERLINK("https://dexscreener.com/solana/GqmEdRD3zGUZdYPeuDeXxCc8Cj1DBmGSYK97TCwSpump?maker=HdxkiXqeN6qpK2YbG51W23QSWj3Yygc1eEk2zwmKJExp","https://dexscreener.com/solana/GqmEdRD3zGUZdYPeuDeXxCc8Cj1DBmGSYK97TCwSpump?maker=HdxkiXqeN6qpK2YbG51W23QSWj3Yygc1eEk2zwmKJExp")</f>
        <v/>
      </c>
    </row>
    <row r="73">
      <c r="A73" t="inlineStr">
        <is>
          <t>7q9koN6yzdiP3b5noPMN4V3LVVkh1msBAzHHiVCppump</t>
        </is>
      </c>
      <c r="B73" t="inlineStr">
        <is>
          <t>Ruri</t>
        </is>
      </c>
      <c r="C73" t="n">
        <v>0</v>
      </c>
      <c r="D73" t="n">
        <v>-9.279999999999999</v>
      </c>
      <c r="E73" t="n">
        <v>-0.38</v>
      </c>
      <c r="F73" t="n">
        <v>24.42</v>
      </c>
      <c r="G73" t="n">
        <v>15.14</v>
      </c>
      <c r="H73" t="n">
        <v>2</v>
      </c>
      <c r="I73" t="n">
        <v>2</v>
      </c>
      <c r="J73" t="n">
        <v>-1</v>
      </c>
      <c r="K73" t="n">
        <v>-1</v>
      </c>
      <c r="L73">
        <f>HYPERLINK("https://www.defined.fi/sol/7q9koN6yzdiP3b5noPMN4V3LVVkh1msBAzHHiVCppump?maker=HdxkiXqeN6qpK2YbG51W23QSWj3Yygc1eEk2zwmKJExp","https://www.defined.fi/sol/7q9koN6yzdiP3b5noPMN4V3LVVkh1msBAzHHiVCppump?maker=HdxkiXqeN6qpK2YbG51W23QSWj3Yygc1eEk2zwmKJExp")</f>
        <v/>
      </c>
      <c r="M73">
        <f>HYPERLINK("https://dexscreener.com/solana/7q9koN6yzdiP3b5noPMN4V3LVVkh1msBAzHHiVCppump?maker=HdxkiXqeN6qpK2YbG51W23QSWj3Yygc1eEk2zwmKJExp","https://dexscreener.com/solana/7q9koN6yzdiP3b5noPMN4V3LVVkh1msBAzHHiVCppump?maker=HdxkiXqeN6qpK2YbG51W23QSWj3Yygc1eEk2zwmKJExp")</f>
        <v/>
      </c>
    </row>
    <row r="74">
      <c r="A74" t="inlineStr">
        <is>
          <t>2doHxh9QGWK7qfy6e2shaxeURXocvKiXysiMj3SMpump</t>
        </is>
      </c>
      <c r="B74" t="inlineStr">
        <is>
          <t>Ampdot</t>
        </is>
      </c>
      <c r="C74" t="n">
        <v>0</v>
      </c>
      <c r="D74" t="n">
        <v>-12.73</v>
      </c>
      <c r="E74" t="n">
        <v>-0.43</v>
      </c>
      <c r="F74" t="n">
        <v>29.47</v>
      </c>
      <c r="G74" t="n">
        <v>16.74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HYPERLINK("https://www.defined.fi/sol/2doHxh9QGWK7qfy6e2shaxeURXocvKiXysiMj3SMpump?maker=HdxkiXqeN6qpK2YbG51W23QSWj3Yygc1eEk2zwmKJExp","https://www.defined.fi/sol/2doHxh9QGWK7qfy6e2shaxeURXocvKiXysiMj3SMpump?maker=HdxkiXqeN6qpK2YbG51W23QSWj3Yygc1eEk2zwmKJExp")</f>
        <v/>
      </c>
      <c r="M74">
        <f>HYPERLINK("https://dexscreener.com/solana/2doHxh9QGWK7qfy6e2shaxeURXocvKiXysiMj3SMpump?maker=HdxkiXqeN6qpK2YbG51W23QSWj3Yygc1eEk2zwmKJExp","https://dexscreener.com/solana/2doHxh9QGWK7qfy6e2shaxeURXocvKiXysiMj3SMpump?maker=HdxkiXqeN6qpK2YbG51W23QSWj3Yygc1eEk2zwmKJExp")</f>
        <v/>
      </c>
    </row>
    <row r="75">
      <c r="A75" t="inlineStr">
        <is>
          <t>7dGbPgUxKpB5qWiLRKcTQSC3om1fPzUpgGAFfwej9hXx</t>
        </is>
      </c>
      <c r="B75" t="inlineStr">
        <is>
          <t>GCR</t>
        </is>
      </c>
      <c r="C75" t="n">
        <v>0</v>
      </c>
      <c r="D75" t="n">
        <v>71.03</v>
      </c>
      <c r="E75" t="n">
        <v>0.4</v>
      </c>
      <c r="F75" t="n">
        <v>176.19</v>
      </c>
      <c r="G75" t="n">
        <v>247.23</v>
      </c>
      <c r="H75" t="n">
        <v>5</v>
      </c>
      <c r="I75" t="n">
        <v>13</v>
      </c>
      <c r="J75" t="n">
        <v>-1</v>
      </c>
      <c r="K75" t="n">
        <v>-1</v>
      </c>
      <c r="L75">
        <f>HYPERLINK("https://www.defined.fi/sol/7dGbPgUxKpB5qWiLRKcTQSC3om1fPzUpgGAFfwej9hXx?maker=HdxkiXqeN6qpK2YbG51W23QSWj3Yygc1eEk2zwmKJExp","https://www.defined.fi/sol/7dGbPgUxKpB5qWiLRKcTQSC3om1fPzUpgGAFfwej9hXx?maker=HdxkiXqeN6qpK2YbG51W23QSWj3Yygc1eEk2zwmKJExp")</f>
        <v/>
      </c>
      <c r="M75">
        <f>HYPERLINK("https://dexscreener.com/solana/7dGbPgUxKpB5qWiLRKcTQSC3om1fPzUpgGAFfwej9hXx?maker=HdxkiXqeN6qpK2YbG51W23QSWj3Yygc1eEk2zwmKJExp","https://dexscreener.com/solana/7dGbPgUxKpB5qWiLRKcTQSC3om1fPzUpgGAFfwej9hXx?maker=HdxkiXqeN6qpK2YbG51W23QSWj3Yygc1eEk2zwmKJExp")</f>
        <v/>
      </c>
    </row>
    <row r="76">
      <c r="A76" t="inlineStr">
        <is>
          <t>39qibQxVzemuZTEvjSB7NePhw9WyyHdQCqP8xmBMpump</t>
        </is>
      </c>
      <c r="B76" t="inlineStr">
        <is>
          <t>MemesAI</t>
        </is>
      </c>
      <c r="C76" t="n">
        <v>0</v>
      </c>
      <c r="D76" t="n">
        <v>60.63</v>
      </c>
      <c r="E76" t="n">
        <v>0.47</v>
      </c>
      <c r="F76" t="n">
        <v>130.14</v>
      </c>
      <c r="G76" t="n">
        <v>190.77</v>
      </c>
      <c r="H76" t="n">
        <v>5</v>
      </c>
      <c r="I76" t="n">
        <v>7</v>
      </c>
      <c r="J76" t="n">
        <v>-1</v>
      </c>
      <c r="K76" t="n">
        <v>-1</v>
      </c>
      <c r="L76">
        <f>HYPERLINK("https://www.defined.fi/sol/39qibQxVzemuZTEvjSB7NePhw9WyyHdQCqP8xmBMpump?maker=HdxkiXqeN6qpK2YbG51W23QSWj3Yygc1eEk2zwmKJExp","https://www.defined.fi/sol/39qibQxVzemuZTEvjSB7NePhw9WyyHdQCqP8xmBMpump?maker=HdxkiXqeN6qpK2YbG51W23QSWj3Yygc1eEk2zwmKJExp")</f>
        <v/>
      </c>
      <c r="M76">
        <f>HYPERLINK("https://dexscreener.com/solana/39qibQxVzemuZTEvjSB7NePhw9WyyHdQCqP8xmBMpump?maker=HdxkiXqeN6qpK2YbG51W23QSWj3Yygc1eEk2zwmKJExp","https://dexscreener.com/solana/39qibQxVzemuZTEvjSB7NePhw9WyyHdQCqP8xmBMpump?maker=HdxkiXqeN6qpK2YbG51W23QSWj3Yygc1eEk2zwmKJExp")</f>
        <v/>
      </c>
    </row>
    <row r="77">
      <c r="A77" t="inlineStr">
        <is>
          <t>H2c31USxu35MDkBrGph8pUDUnmzo2e4Rf4hnvL2Upump</t>
        </is>
      </c>
      <c r="B77" t="inlineStr">
        <is>
          <t>Shoggoth</t>
        </is>
      </c>
      <c r="C77" t="n">
        <v>0</v>
      </c>
      <c r="D77" t="n">
        <v>236.07</v>
      </c>
      <c r="E77" t="n">
        <v>12</v>
      </c>
      <c r="F77" t="n">
        <v>19.62</v>
      </c>
      <c r="G77" t="n">
        <v>255.69</v>
      </c>
      <c r="H77" t="n">
        <v>1</v>
      </c>
      <c r="I77" t="n">
        <v>9</v>
      </c>
      <c r="J77" t="n">
        <v>-1</v>
      </c>
      <c r="K77" t="n">
        <v>-1</v>
      </c>
      <c r="L77">
        <f>HYPERLINK("https://www.defined.fi/sol/H2c31USxu35MDkBrGph8pUDUnmzo2e4Rf4hnvL2Upump?maker=HdxkiXqeN6qpK2YbG51W23QSWj3Yygc1eEk2zwmKJExp","https://www.defined.fi/sol/H2c31USxu35MDkBrGph8pUDUnmzo2e4Rf4hnvL2Upump?maker=HdxkiXqeN6qpK2YbG51W23QSWj3Yygc1eEk2zwmKJExp")</f>
        <v/>
      </c>
      <c r="M77">
        <f>HYPERLINK("https://dexscreener.com/solana/H2c31USxu35MDkBrGph8pUDUnmzo2e4Rf4hnvL2Upump?maker=HdxkiXqeN6qpK2YbG51W23QSWj3Yygc1eEk2zwmKJExp","https://dexscreener.com/solana/H2c31USxu35MDkBrGph8pUDUnmzo2e4Rf4hnvL2Upump?maker=HdxkiXqeN6qpK2YbG51W23QSWj3Yygc1eEk2zwmKJExp")</f>
        <v/>
      </c>
    </row>
    <row r="78">
      <c r="A78" t="inlineStr">
        <is>
          <t>EJoMWmvqezbVgmndo7TctAnW4UL76rLJQ2bvjWehpump</t>
        </is>
      </c>
      <c r="B78" t="inlineStr">
        <is>
          <t>ACT68420</t>
        </is>
      </c>
      <c r="C78" t="n">
        <v>0</v>
      </c>
      <c r="D78" t="n">
        <v>-6.36</v>
      </c>
      <c r="E78" t="n">
        <v>-0.9</v>
      </c>
      <c r="F78" t="n">
        <v>7.04</v>
      </c>
      <c r="G78" t="n">
        <v>0</v>
      </c>
      <c r="H78" t="n">
        <v>1</v>
      </c>
      <c r="I78" t="n">
        <v>0</v>
      </c>
      <c r="J78" t="n">
        <v>-1</v>
      </c>
      <c r="K78" t="n">
        <v>-1</v>
      </c>
      <c r="L78">
        <f>HYPERLINK("https://www.defined.fi/sol/EJoMWmvqezbVgmndo7TctAnW4UL76rLJQ2bvjWehpump?maker=HdxkiXqeN6qpK2YbG51W23QSWj3Yygc1eEk2zwmKJExp","https://www.defined.fi/sol/EJoMWmvqezbVgmndo7TctAnW4UL76rLJQ2bvjWehpump?maker=HdxkiXqeN6qpK2YbG51W23QSWj3Yygc1eEk2zwmKJExp")</f>
        <v/>
      </c>
      <c r="M78">
        <f>HYPERLINK("https://dexscreener.com/solana/EJoMWmvqezbVgmndo7TctAnW4UL76rLJQ2bvjWehpump?maker=HdxkiXqeN6qpK2YbG51W23QSWj3Yygc1eEk2zwmKJExp","https://dexscreener.com/solana/EJoMWmvqezbVgmndo7TctAnW4UL76rLJQ2bvjWehpump?maker=HdxkiXqeN6qpK2YbG51W23QSWj3Yygc1eEk2zwmKJExp")</f>
        <v/>
      </c>
    </row>
    <row r="79">
      <c r="A79" t="inlineStr">
        <is>
          <t>GKeAxNqFvVENwpZzRZxCXFaH5Xt3yohMLtW6uTshpump</t>
        </is>
      </c>
      <c r="B79" t="inlineStr">
        <is>
          <t>TIME</t>
        </is>
      </c>
      <c r="C79" t="n">
        <v>0</v>
      </c>
      <c r="D79" t="n">
        <v>-2.89</v>
      </c>
      <c r="E79" t="n">
        <v>-0.07000000000000001</v>
      </c>
      <c r="F79" t="n">
        <v>42.06</v>
      </c>
      <c r="G79" t="n">
        <v>39.17</v>
      </c>
      <c r="H79" t="n">
        <v>2</v>
      </c>
      <c r="I79" t="n">
        <v>4</v>
      </c>
      <c r="J79" t="n">
        <v>-1</v>
      </c>
      <c r="K79" t="n">
        <v>-1</v>
      </c>
      <c r="L79">
        <f>HYPERLINK("https://www.defined.fi/sol/GKeAxNqFvVENwpZzRZxCXFaH5Xt3yohMLtW6uTshpump?maker=HdxkiXqeN6qpK2YbG51W23QSWj3Yygc1eEk2zwmKJExp","https://www.defined.fi/sol/GKeAxNqFvVENwpZzRZxCXFaH5Xt3yohMLtW6uTshpump?maker=HdxkiXqeN6qpK2YbG51W23QSWj3Yygc1eEk2zwmKJExp")</f>
        <v/>
      </c>
      <c r="M79">
        <f>HYPERLINK("https://dexscreener.com/solana/GKeAxNqFvVENwpZzRZxCXFaH5Xt3yohMLtW6uTshpump?maker=HdxkiXqeN6qpK2YbG51W23QSWj3Yygc1eEk2zwmKJExp","https://dexscreener.com/solana/GKeAxNqFvVENwpZzRZxCXFaH5Xt3yohMLtW6uTshpump?maker=HdxkiXqeN6qpK2YbG51W23QSWj3Yygc1eEk2zwmKJExp")</f>
        <v/>
      </c>
    </row>
    <row r="80">
      <c r="A80" t="inlineStr">
        <is>
          <t>5VvzXybL3Zdz8DaCi7QqbFh1hDP9g3gNiKoPoeqBpump</t>
        </is>
      </c>
      <c r="B80" t="inlineStr">
        <is>
          <t>$LATE</t>
        </is>
      </c>
      <c r="C80" t="n">
        <v>0</v>
      </c>
      <c r="D80" t="n">
        <v>-7.08</v>
      </c>
      <c r="E80" t="n">
        <v>-0.36</v>
      </c>
      <c r="F80" t="n">
        <v>19.56</v>
      </c>
      <c r="G80" t="n">
        <v>12.49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HYPERLINK("https://www.defined.fi/sol/5VvzXybL3Zdz8DaCi7QqbFh1hDP9g3gNiKoPoeqBpump?maker=HdxkiXqeN6qpK2YbG51W23QSWj3Yygc1eEk2zwmKJExp","https://www.defined.fi/sol/5VvzXybL3Zdz8DaCi7QqbFh1hDP9g3gNiKoPoeqBpump?maker=HdxkiXqeN6qpK2YbG51W23QSWj3Yygc1eEk2zwmKJExp")</f>
        <v/>
      </c>
      <c r="M80">
        <f>HYPERLINK("https://dexscreener.com/solana/5VvzXybL3Zdz8DaCi7QqbFh1hDP9g3gNiKoPoeqBpump?maker=HdxkiXqeN6qpK2YbG51W23QSWj3Yygc1eEk2zwmKJExp","https://dexscreener.com/solana/5VvzXybL3Zdz8DaCi7QqbFh1hDP9g3gNiKoPoeqBpump?maker=HdxkiXqeN6qpK2YbG51W23QSWj3Yygc1eEk2zwmKJExp")</f>
        <v/>
      </c>
    </row>
    <row r="81">
      <c r="A81" t="inlineStr">
        <is>
          <t>9NSJ5qhm62AYcWqVjr8qZVF7SSa7NMwqswKm2a6Qpump</t>
        </is>
      </c>
      <c r="B81" t="inlineStr">
        <is>
          <t>GROK</t>
        </is>
      </c>
      <c r="C81" t="n">
        <v>0</v>
      </c>
      <c r="D81" t="n">
        <v>-8.6</v>
      </c>
      <c r="E81" t="n">
        <v>-0.87</v>
      </c>
      <c r="F81" t="n">
        <v>9.859999999999999</v>
      </c>
      <c r="G81" t="n">
        <v>0</v>
      </c>
      <c r="H81" t="n">
        <v>1</v>
      </c>
      <c r="I81" t="n">
        <v>0</v>
      </c>
      <c r="J81" t="n">
        <v>-1</v>
      </c>
      <c r="K81" t="n">
        <v>-1</v>
      </c>
      <c r="L81">
        <f>HYPERLINK("https://www.defined.fi/sol/9NSJ5qhm62AYcWqVjr8qZVF7SSa7NMwqswKm2a6Qpump?maker=HdxkiXqeN6qpK2YbG51W23QSWj3Yygc1eEk2zwmKJExp","https://www.defined.fi/sol/9NSJ5qhm62AYcWqVjr8qZVF7SSa7NMwqswKm2a6Qpump?maker=HdxkiXqeN6qpK2YbG51W23QSWj3Yygc1eEk2zwmKJExp")</f>
        <v/>
      </c>
      <c r="M81">
        <f>HYPERLINK("https://dexscreener.com/solana/9NSJ5qhm62AYcWqVjr8qZVF7SSa7NMwqswKm2a6Qpump?maker=HdxkiXqeN6qpK2YbG51W23QSWj3Yygc1eEk2zwmKJExp","https://dexscreener.com/solana/9NSJ5qhm62AYcWqVjr8qZVF7SSa7NMwqswKm2a6Qpump?maker=HdxkiXqeN6qpK2YbG51W23QSWj3Yygc1eEk2zwmKJExp")</f>
        <v/>
      </c>
    </row>
    <row r="82">
      <c r="A82" t="inlineStr">
        <is>
          <t>8yJ15ee2AUQmwbWPxXLTTeBTzyMGn4MtSRKMqVHw1J1G</t>
        </is>
      </c>
      <c r="B82" t="inlineStr">
        <is>
          <t>KITTY</t>
        </is>
      </c>
      <c r="C82" t="n">
        <v>0</v>
      </c>
      <c r="D82" t="n">
        <v>38.15</v>
      </c>
      <c r="E82" t="n">
        <v>0.14</v>
      </c>
      <c r="F82" t="n">
        <v>264.25</v>
      </c>
      <c r="G82" t="n">
        <v>302.4</v>
      </c>
      <c r="H82" t="n">
        <v>6</v>
      </c>
      <c r="I82" t="n">
        <v>7</v>
      </c>
      <c r="J82" t="n">
        <v>-1</v>
      </c>
      <c r="K82" t="n">
        <v>-1</v>
      </c>
      <c r="L82">
        <f>HYPERLINK("https://www.defined.fi/sol/8yJ15ee2AUQmwbWPxXLTTeBTzyMGn4MtSRKMqVHw1J1G?maker=HdxkiXqeN6qpK2YbG51W23QSWj3Yygc1eEk2zwmKJExp","https://www.defined.fi/sol/8yJ15ee2AUQmwbWPxXLTTeBTzyMGn4MtSRKMqVHw1J1G?maker=HdxkiXqeN6qpK2YbG51W23QSWj3Yygc1eEk2zwmKJExp")</f>
        <v/>
      </c>
      <c r="M82">
        <f>HYPERLINK("https://dexscreener.com/solana/8yJ15ee2AUQmwbWPxXLTTeBTzyMGn4MtSRKMqVHw1J1G?maker=HdxkiXqeN6qpK2YbG51W23QSWj3Yygc1eEk2zwmKJExp","https://dexscreener.com/solana/8yJ15ee2AUQmwbWPxXLTTeBTzyMGn4MtSRKMqVHw1J1G?maker=HdxkiXqeN6qpK2YbG51W23QSWj3Yygc1eEk2zwmKJExp")</f>
        <v/>
      </c>
    </row>
    <row r="83">
      <c r="A83" t="inlineStr">
        <is>
          <t>DGNPWhLVfkEJX16jH25c6y3jQWsdVXKPFx2tD3i9pump</t>
        </is>
      </c>
      <c r="B83" t="inlineStr">
        <is>
          <t>HPMOR</t>
        </is>
      </c>
      <c r="C83" t="n">
        <v>0</v>
      </c>
      <c r="D83" t="n">
        <v>148.12</v>
      </c>
      <c r="E83" t="n">
        <v>3.77</v>
      </c>
      <c r="F83" t="n">
        <v>39.29</v>
      </c>
      <c r="G83" t="n">
        <v>187.4</v>
      </c>
      <c r="H83" t="n">
        <v>2</v>
      </c>
      <c r="I83" t="n">
        <v>3</v>
      </c>
      <c r="J83" t="n">
        <v>-1</v>
      </c>
      <c r="K83" t="n">
        <v>-1</v>
      </c>
      <c r="L83">
        <f>HYPERLINK("https://www.defined.fi/sol/DGNPWhLVfkEJX16jH25c6y3jQWsdVXKPFx2tD3i9pump?maker=HdxkiXqeN6qpK2YbG51W23QSWj3Yygc1eEk2zwmKJExp","https://www.defined.fi/sol/DGNPWhLVfkEJX16jH25c6y3jQWsdVXKPFx2tD3i9pump?maker=HdxkiXqeN6qpK2YbG51W23QSWj3Yygc1eEk2zwmKJExp")</f>
        <v/>
      </c>
      <c r="M83">
        <f>HYPERLINK("https://dexscreener.com/solana/DGNPWhLVfkEJX16jH25c6y3jQWsdVXKPFx2tD3i9pump?maker=HdxkiXqeN6qpK2YbG51W23QSWj3Yygc1eEk2zwmKJExp","https://dexscreener.com/solana/DGNPWhLVfkEJX16jH25c6y3jQWsdVXKPFx2tD3i9pump?maker=HdxkiXqeN6qpK2YbG51W23QSWj3Yygc1eEk2zwmKJExp")</f>
        <v/>
      </c>
    </row>
    <row r="84">
      <c r="A84" t="inlineStr">
        <is>
          <t>cgSstE6cdCKTGLyzEu9rQv1EwSAJrebX8i6caWdpump</t>
        </is>
      </c>
      <c r="B84" t="inlineStr">
        <is>
          <t>AGENT</t>
        </is>
      </c>
      <c r="C84" t="n">
        <v>0</v>
      </c>
      <c r="D84" t="n">
        <v>-3.5</v>
      </c>
      <c r="E84" t="n">
        <v>-0.92</v>
      </c>
      <c r="F84" t="n">
        <v>3.8</v>
      </c>
      <c r="G84" t="n">
        <v>0</v>
      </c>
      <c r="H84" t="n">
        <v>1</v>
      </c>
      <c r="I84" t="n">
        <v>0</v>
      </c>
      <c r="J84" t="n">
        <v>-1</v>
      </c>
      <c r="K84" t="n">
        <v>-1</v>
      </c>
      <c r="L84">
        <f>HYPERLINK("https://www.defined.fi/sol/cgSstE6cdCKTGLyzEu9rQv1EwSAJrebX8i6caWdpump?maker=HdxkiXqeN6qpK2YbG51W23QSWj3Yygc1eEk2zwmKJExp","https://www.defined.fi/sol/cgSstE6cdCKTGLyzEu9rQv1EwSAJrebX8i6caWdpump?maker=HdxkiXqeN6qpK2YbG51W23QSWj3Yygc1eEk2zwmKJExp")</f>
        <v/>
      </c>
      <c r="M84">
        <f>HYPERLINK("https://dexscreener.com/solana/cgSstE6cdCKTGLyzEu9rQv1EwSAJrebX8i6caWdpump?maker=HdxkiXqeN6qpK2YbG51W23QSWj3Yygc1eEk2zwmKJExp","https://dexscreener.com/solana/cgSstE6cdCKTGLyzEu9rQv1EwSAJrebX8i6caWdpump?maker=HdxkiXqeN6qpK2YbG51W23QSWj3Yygc1eEk2zwmKJExp")</f>
        <v/>
      </c>
    </row>
    <row r="85">
      <c r="A85" t="inlineStr">
        <is>
          <t>35rQG6zu7ShrpA46zRT5Jubh52NctbUpgnXMXQo5pump</t>
        </is>
      </c>
      <c r="B85" t="inlineStr">
        <is>
          <t>deepfake</t>
        </is>
      </c>
      <c r="C85" t="n">
        <v>1</v>
      </c>
      <c r="D85" t="n">
        <v>-18.61</v>
      </c>
      <c r="E85" t="n">
        <v>-0.95</v>
      </c>
      <c r="F85" t="n">
        <v>19.57</v>
      </c>
      <c r="G85" t="n">
        <v>0</v>
      </c>
      <c r="H85" t="n">
        <v>2</v>
      </c>
      <c r="I85" t="n">
        <v>0</v>
      </c>
      <c r="J85" t="n">
        <v>-1</v>
      </c>
      <c r="K85" t="n">
        <v>-1</v>
      </c>
      <c r="L85">
        <f>HYPERLINK("https://www.defined.fi/sol/35rQG6zu7ShrpA46zRT5Jubh52NctbUpgnXMXQo5pump?maker=HdxkiXqeN6qpK2YbG51W23QSWj3Yygc1eEk2zwmKJExp","https://www.defined.fi/sol/35rQG6zu7ShrpA46zRT5Jubh52NctbUpgnXMXQo5pump?maker=HdxkiXqeN6qpK2YbG51W23QSWj3Yygc1eEk2zwmKJExp")</f>
        <v/>
      </c>
      <c r="M85">
        <f>HYPERLINK("https://dexscreener.com/solana/35rQG6zu7ShrpA46zRT5Jubh52NctbUpgnXMXQo5pump?maker=HdxkiXqeN6qpK2YbG51W23QSWj3Yygc1eEk2zwmKJExp","https://dexscreener.com/solana/35rQG6zu7ShrpA46zRT5Jubh52NctbUpgnXMXQo5pump?maker=HdxkiXqeN6qpK2YbG51W23QSWj3Yygc1eEk2zwmKJExp")</f>
        <v/>
      </c>
    </row>
    <row r="86">
      <c r="A86" t="inlineStr">
        <is>
          <t>H7VTfgWNvxEWF3gDsVwS1nqC6ety83PLMc8jV6THpump</t>
        </is>
      </c>
      <c r="B86" t="inlineStr">
        <is>
          <t>unknown_H7VT</t>
        </is>
      </c>
      <c r="C86" t="n">
        <v>1</v>
      </c>
      <c r="D86" t="n">
        <v>-3.45</v>
      </c>
      <c r="E86" t="n">
        <v>-1</v>
      </c>
      <c r="F86" t="n">
        <v>4.89</v>
      </c>
      <c r="G86" t="n">
        <v>0</v>
      </c>
      <c r="H86" t="n">
        <v>1</v>
      </c>
      <c r="I86" t="n">
        <v>0</v>
      </c>
      <c r="J86" t="n">
        <v>-1</v>
      </c>
      <c r="K86" t="n">
        <v>-1</v>
      </c>
      <c r="L86">
        <f>HYPERLINK("https://www.defined.fi/sol/H7VTfgWNvxEWF3gDsVwS1nqC6ety83PLMc8jV6THpump?maker=HdxkiXqeN6qpK2YbG51W23QSWj3Yygc1eEk2zwmKJExp","https://www.defined.fi/sol/H7VTfgWNvxEWF3gDsVwS1nqC6ety83PLMc8jV6THpump?maker=HdxkiXqeN6qpK2YbG51W23QSWj3Yygc1eEk2zwmKJExp")</f>
        <v/>
      </c>
      <c r="M86">
        <f>HYPERLINK("https://dexscreener.com/solana/H7VTfgWNvxEWF3gDsVwS1nqC6ety83PLMc8jV6THpump?maker=HdxkiXqeN6qpK2YbG51W23QSWj3Yygc1eEk2zwmKJExp","https://dexscreener.com/solana/H7VTfgWNvxEWF3gDsVwS1nqC6ety83PLMc8jV6THpump?maker=HdxkiXqeN6qpK2YbG51W23QSWj3Yygc1eEk2zwmKJExp")</f>
        <v/>
      </c>
    </row>
    <row r="87">
      <c r="A87" t="inlineStr">
        <is>
          <t>BgmCnJMcM925oHoRW8ogwDcTLA87Pr11ymcwv36Vpump</t>
        </is>
      </c>
      <c r="B87" t="inlineStr">
        <is>
          <t>SCORE</t>
        </is>
      </c>
      <c r="C87" t="n">
        <v>1</v>
      </c>
      <c r="D87" t="n">
        <v>3.46</v>
      </c>
      <c r="E87" t="n">
        <v>0.04</v>
      </c>
      <c r="F87" t="n">
        <v>78.34999999999999</v>
      </c>
      <c r="G87" t="n">
        <v>81.81</v>
      </c>
      <c r="H87" t="n">
        <v>2</v>
      </c>
      <c r="I87" t="n">
        <v>2</v>
      </c>
      <c r="J87" t="n">
        <v>-1</v>
      </c>
      <c r="K87" t="n">
        <v>-1</v>
      </c>
      <c r="L87">
        <f>HYPERLINK("https://www.defined.fi/sol/BgmCnJMcM925oHoRW8ogwDcTLA87Pr11ymcwv36Vpump?maker=HdxkiXqeN6qpK2YbG51W23QSWj3Yygc1eEk2zwmKJExp","https://www.defined.fi/sol/BgmCnJMcM925oHoRW8ogwDcTLA87Pr11ymcwv36Vpump?maker=HdxkiXqeN6qpK2YbG51W23QSWj3Yygc1eEk2zwmKJExp")</f>
        <v/>
      </c>
      <c r="M87">
        <f>HYPERLINK("https://dexscreener.com/solana/BgmCnJMcM925oHoRW8ogwDcTLA87Pr11ymcwv36Vpump?maker=HdxkiXqeN6qpK2YbG51W23QSWj3Yygc1eEk2zwmKJExp","https://dexscreener.com/solana/BgmCnJMcM925oHoRW8ogwDcTLA87Pr11ymcwv36Vpump?maker=HdxkiXqeN6qpK2YbG51W23QSWj3Yygc1eEk2zwmKJExp")</f>
        <v/>
      </c>
    </row>
    <row r="88">
      <c r="A88" t="inlineStr">
        <is>
          <t>CqYM3eUQnppnQtPNcHWYdN9tgb5ePnuBpSxkiFDupump</t>
        </is>
      </c>
      <c r="B88" t="inlineStr">
        <is>
          <t>AICYCLE</t>
        </is>
      </c>
      <c r="C88" t="n">
        <v>1</v>
      </c>
      <c r="D88" t="n">
        <v>-9.5</v>
      </c>
      <c r="E88" t="n">
        <v>-0.97</v>
      </c>
      <c r="F88" t="n">
        <v>9.779999999999999</v>
      </c>
      <c r="G88" t="n">
        <v>0</v>
      </c>
      <c r="H88" t="n">
        <v>1</v>
      </c>
      <c r="I88" t="n">
        <v>0</v>
      </c>
      <c r="J88" t="n">
        <v>-1</v>
      </c>
      <c r="K88" t="n">
        <v>-1</v>
      </c>
      <c r="L88">
        <f>HYPERLINK("https://www.defined.fi/sol/CqYM3eUQnppnQtPNcHWYdN9tgb5ePnuBpSxkiFDupump?maker=HdxkiXqeN6qpK2YbG51W23QSWj3Yygc1eEk2zwmKJExp","https://www.defined.fi/sol/CqYM3eUQnppnQtPNcHWYdN9tgb5ePnuBpSxkiFDupump?maker=HdxkiXqeN6qpK2YbG51W23QSWj3Yygc1eEk2zwmKJExp")</f>
        <v/>
      </c>
      <c r="M88">
        <f>HYPERLINK("https://dexscreener.com/solana/CqYM3eUQnppnQtPNcHWYdN9tgb5ePnuBpSxkiFDupump?maker=HdxkiXqeN6qpK2YbG51W23QSWj3Yygc1eEk2zwmKJExp","https://dexscreener.com/solana/CqYM3eUQnppnQtPNcHWYdN9tgb5ePnuBpSxkiFDupump?maker=HdxkiXqeN6qpK2YbG51W23QSWj3Yygc1eEk2zwmKJExp")</f>
        <v/>
      </c>
    </row>
    <row r="89">
      <c r="A89" t="inlineStr">
        <is>
          <t>3Rn4R1jhVLeYkfqqwDcsK8aUWJdTz8aq2o5xcTAwpump</t>
        </is>
      </c>
      <c r="B89" t="inlineStr">
        <is>
          <t>AA</t>
        </is>
      </c>
      <c r="C89" t="n">
        <v>1</v>
      </c>
      <c r="D89" t="n">
        <v>-23.93</v>
      </c>
      <c r="E89" t="n">
        <v>-0.98</v>
      </c>
      <c r="F89" t="n">
        <v>24.48</v>
      </c>
      <c r="G89" t="n">
        <v>0</v>
      </c>
      <c r="H89" t="n">
        <v>1</v>
      </c>
      <c r="I89" t="n">
        <v>0</v>
      </c>
      <c r="J89" t="n">
        <v>-1</v>
      </c>
      <c r="K89" t="n">
        <v>-1</v>
      </c>
      <c r="L89">
        <f>HYPERLINK("https://www.defined.fi/sol/3Rn4R1jhVLeYkfqqwDcsK8aUWJdTz8aq2o5xcTAwpump?maker=HdxkiXqeN6qpK2YbG51W23QSWj3Yygc1eEk2zwmKJExp","https://www.defined.fi/sol/3Rn4R1jhVLeYkfqqwDcsK8aUWJdTz8aq2o5xcTAwpump?maker=HdxkiXqeN6qpK2YbG51W23QSWj3Yygc1eEk2zwmKJExp")</f>
        <v/>
      </c>
      <c r="M89">
        <f>HYPERLINK("https://dexscreener.com/solana/3Rn4R1jhVLeYkfqqwDcsK8aUWJdTz8aq2o5xcTAwpump?maker=HdxkiXqeN6qpK2YbG51W23QSWj3Yygc1eEk2zwmKJExp","https://dexscreener.com/solana/3Rn4R1jhVLeYkfqqwDcsK8aUWJdTz8aq2o5xcTAwpump?maker=HdxkiXqeN6qpK2YbG51W23QSWj3Yygc1eEk2zwmKJExp")</f>
        <v/>
      </c>
    </row>
    <row r="90">
      <c r="A90" t="inlineStr">
        <is>
          <t>4ytpWfVCpJ2nSjahbioPkejnLVBsc7FGZi2hCojppump</t>
        </is>
      </c>
      <c r="B90" t="inlineStr">
        <is>
          <t>MENA</t>
        </is>
      </c>
      <c r="C90" t="n">
        <v>1</v>
      </c>
      <c r="D90" t="n">
        <v>-2.4</v>
      </c>
      <c r="E90" t="n">
        <v>-0.16</v>
      </c>
      <c r="F90" t="n">
        <v>14.69</v>
      </c>
      <c r="G90" t="n">
        <v>12.29</v>
      </c>
      <c r="H90" t="n">
        <v>2</v>
      </c>
      <c r="I90" t="n">
        <v>1</v>
      </c>
      <c r="J90" t="n">
        <v>-1</v>
      </c>
      <c r="K90" t="n">
        <v>-1</v>
      </c>
      <c r="L90">
        <f>HYPERLINK("https://www.defined.fi/sol/4ytpWfVCpJ2nSjahbioPkejnLVBsc7FGZi2hCojppump?maker=HdxkiXqeN6qpK2YbG51W23QSWj3Yygc1eEk2zwmKJExp","https://www.defined.fi/sol/4ytpWfVCpJ2nSjahbioPkejnLVBsc7FGZi2hCojppump?maker=HdxkiXqeN6qpK2YbG51W23QSWj3Yygc1eEk2zwmKJExp")</f>
        <v/>
      </c>
      <c r="M90">
        <f>HYPERLINK("https://dexscreener.com/solana/4ytpWfVCpJ2nSjahbioPkejnLVBsc7FGZi2hCojppump?maker=HdxkiXqeN6qpK2YbG51W23QSWj3Yygc1eEk2zwmKJExp","https://dexscreener.com/solana/4ytpWfVCpJ2nSjahbioPkejnLVBsc7FGZi2hCojppump?maker=HdxkiXqeN6qpK2YbG51W23QSWj3Yygc1eEk2zwmKJExp")</f>
        <v/>
      </c>
    </row>
    <row r="91">
      <c r="A91" t="inlineStr">
        <is>
          <t>8sJr11ozn7rmQrq7kDx3c9D1a9ZWzhYBAbfTV6gMpump</t>
        </is>
      </c>
      <c r="B91" t="inlineStr">
        <is>
          <t>Prometheus</t>
        </is>
      </c>
      <c r="C91" t="n">
        <v>1</v>
      </c>
      <c r="D91" t="n">
        <v>-4.03</v>
      </c>
      <c r="E91" t="n">
        <v>-0.84</v>
      </c>
      <c r="F91" t="n">
        <v>4.81</v>
      </c>
      <c r="G91" t="n">
        <v>0</v>
      </c>
      <c r="H91" t="n">
        <v>1</v>
      </c>
      <c r="I91" t="n">
        <v>0</v>
      </c>
      <c r="J91" t="n">
        <v>-1</v>
      </c>
      <c r="K91" t="n">
        <v>-1</v>
      </c>
      <c r="L91">
        <f>HYPERLINK("https://www.defined.fi/sol/8sJr11ozn7rmQrq7kDx3c9D1a9ZWzhYBAbfTV6gMpump?maker=HdxkiXqeN6qpK2YbG51W23QSWj3Yygc1eEk2zwmKJExp","https://www.defined.fi/sol/8sJr11ozn7rmQrq7kDx3c9D1a9ZWzhYBAbfTV6gMpump?maker=HdxkiXqeN6qpK2YbG51W23QSWj3Yygc1eEk2zwmKJExp")</f>
        <v/>
      </c>
      <c r="M91">
        <f>HYPERLINK("https://dexscreener.com/solana/8sJr11ozn7rmQrq7kDx3c9D1a9ZWzhYBAbfTV6gMpump?maker=HdxkiXqeN6qpK2YbG51W23QSWj3Yygc1eEk2zwmKJExp","https://dexscreener.com/solana/8sJr11ozn7rmQrq7kDx3c9D1a9ZWzhYBAbfTV6gMpump?maker=HdxkiXqeN6qpK2YbG51W23QSWj3Yygc1eEk2zwmKJExp")</f>
        <v/>
      </c>
    </row>
    <row r="92">
      <c r="A92" t="inlineStr">
        <is>
          <t>47bUisvkD5KRPoXzVKErWpXknfSXkLTtL11LYBeUpump</t>
        </is>
      </c>
      <c r="B92" t="inlineStr">
        <is>
          <t>ELIZA</t>
        </is>
      </c>
      <c r="C92" t="n">
        <v>1</v>
      </c>
      <c r="D92" t="n">
        <v>-4.29</v>
      </c>
      <c r="E92" t="n">
        <v>-0.91</v>
      </c>
      <c r="F92" t="n">
        <v>4.72</v>
      </c>
      <c r="G92" t="n">
        <v>0</v>
      </c>
      <c r="H92" t="n">
        <v>1</v>
      </c>
      <c r="I92" t="n">
        <v>0</v>
      </c>
      <c r="J92" t="n">
        <v>-1</v>
      </c>
      <c r="K92" t="n">
        <v>-1</v>
      </c>
      <c r="L92">
        <f>HYPERLINK("https://www.defined.fi/sol/47bUisvkD5KRPoXzVKErWpXknfSXkLTtL11LYBeUpump?maker=HdxkiXqeN6qpK2YbG51W23QSWj3Yygc1eEk2zwmKJExp","https://www.defined.fi/sol/47bUisvkD5KRPoXzVKErWpXknfSXkLTtL11LYBeUpump?maker=HdxkiXqeN6qpK2YbG51W23QSWj3Yygc1eEk2zwmKJExp")</f>
        <v/>
      </c>
      <c r="M92">
        <f>HYPERLINK("https://dexscreener.com/solana/47bUisvkD5KRPoXzVKErWpXknfSXkLTtL11LYBeUpump?maker=HdxkiXqeN6qpK2YbG51W23QSWj3Yygc1eEk2zwmKJExp","https://dexscreener.com/solana/47bUisvkD5KRPoXzVKErWpXknfSXkLTtL11LYBeUpump?maker=HdxkiXqeN6qpK2YbG51W23QSWj3Yygc1eEk2zwmKJExp")</f>
        <v/>
      </c>
    </row>
    <row r="93">
      <c r="A93" t="inlineStr">
        <is>
          <t>45F22Qsvn4qvRu1mYC7jUfBEQbSshN8tySsCkcz2pump</t>
        </is>
      </c>
      <c r="B93" t="inlineStr">
        <is>
          <t>Morpheus</t>
        </is>
      </c>
      <c r="C93" t="n">
        <v>1</v>
      </c>
      <c r="D93" t="n">
        <v>-2.82</v>
      </c>
      <c r="E93" t="n">
        <v>-0.29</v>
      </c>
      <c r="F93" t="n">
        <v>9.81</v>
      </c>
      <c r="G93" t="n">
        <v>6.98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HYPERLINK("https://www.defined.fi/sol/45F22Qsvn4qvRu1mYC7jUfBEQbSshN8tySsCkcz2pump?maker=HdxkiXqeN6qpK2YbG51W23QSWj3Yygc1eEk2zwmKJExp","https://www.defined.fi/sol/45F22Qsvn4qvRu1mYC7jUfBEQbSshN8tySsCkcz2pump?maker=HdxkiXqeN6qpK2YbG51W23QSWj3Yygc1eEk2zwmKJExp")</f>
        <v/>
      </c>
      <c r="M93">
        <f>HYPERLINK("https://dexscreener.com/solana/45F22Qsvn4qvRu1mYC7jUfBEQbSshN8tySsCkcz2pump?maker=HdxkiXqeN6qpK2YbG51W23QSWj3Yygc1eEk2zwmKJExp","https://dexscreener.com/solana/45F22Qsvn4qvRu1mYC7jUfBEQbSshN8tySsCkcz2pump?maker=HdxkiXqeN6qpK2YbG51W23QSWj3Yygc1eEk2zwmKJExp")</f>
        <v/>
      </c>
    </row>
    <row r="94">
      <c r="A94" t="inlineStr">
        <is>
          <t>7BgPsAGkLuEDSnJA2AtMBxiYtTwMFrwwBirFPr4jpump</t>
        </is>
      </c>
      <c r="B94" t="inlineStr">
        <is>
          <t>TCOS</t>
        </is>
      </c>
      <c r="C94" t="n">
        <v>1</v>
      </c>
      <c r="D94" t="n">
        <v>-6.04</v>
      </c>
      <c r="E94" t="n">
        <v>-0.62</v>
      </c>
      <c r="F94" t="n">
        <v>9.77</v>
      </c>
      <c r="G94" t="n">
        <v>3.73</v>
      </c>
      <c r="H94" t="n">
        <v>1</v>
      </c>
      <c r="I94" t="n">
        <v>1</v>
      </c>
      <c r="J94" t="n">
        <v>-1</v>
      </c>
      <c r="K94" t="n">
        <v>-1</v>
      </c>
      <c r="L94">
        <f>HYPERLINK("https://www.defined.fi/sol/7BgPsAGkLuEDSnJA2AtMBxiYtTwMFrwwBirFPr4jpump?maker=HdxkiXqeN6qpK2YbG51W23QSWj3Yygc1eEk2zwmKJExp","https://www.defined.fi/sol/7BgPsAGkLuEDSnJA2AtMBxiYtTwMFrwwBirFPr4jpump?maker=HdxkiXqeN6qpK2YbG51W23QSWj3Yygc1eEk2zwmKJExp")</f>
        <v/>
      </c>
      <c r="M94">
        <f>HYPERLINK("https://dexscreener.com/solana/7BgPsAGkLuEDSnJA2AtMBxiYtTwMFrwwBirFPr4jpump?maker=HdxkiXqeN6qpK2YbG51W23QSWj3Yygc1eEk2zwmKJExp","https://dexscreener.com/solana/7BgPsAGkLuEDSnJA2AtMBxiYtTwMFrwwBirFPr4jpump?maker=HdxkiXqeN6qpK2YbG51W23QSWj3Yygc1eEk2zwmKJExp")</f>
        <v/>
      </c>
    </row>
    <row r="95">
      <c r="A95" t="inlineStr">
        <is>
          <t>5PZK6TSeosA7zzF7aa3RBE1jo7Y9RExtar61TzYWpump</t>
        </is>
      </c>
      <c r="B95" t="inlineStr">
        <is>
          <t>Act2</t>
        </is>
      </c>
      <c r="C95" t="n">
        <v>1</v>
      </c>
      <c r="D95" t="n">
        <v>0.917</v>
      </c>
      <c r="E95" t="n">
        <v>0.06</v>
      </c>
      <c r="F95" t="n">
        <v>14.66</v>
      </c>
      <c r="G95" t="n">
        <v>15.58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HYPERLINK("https://www.defined.fi/sol/5PZK6TSeosA7zzF7aa3RBE1jo7Y9RExtar61TzYWpump?maker=HdxkiXqeN6qpK2YbG51W23QSWj3Yygc1eEk2zwmKJExp","https://www.defined.fi/sol/5PZK6TSeosA7zzF7aa3RBE1jo7Y9RExtar61TzYWpump?maker=HdxkiXqeN6qpK2YbG51W23QSWj3Yygc1eEk2zwmKJExp")</f>
        <v/>
      </c>
      <c r="M95">
        <f>HYPERLINK("https://dexscreener.com/solana/5PZK6TSeosA7zzF7aa3RBE1jo7Y9RExtar61TzYWpump?maker=HdxkiXqeN6qpK2YbG51W23QSWj3Yygc1eEk2zwmKJExp","https://dexscreener.com/solana/5PZK6TSeosA7zzF7aa3RBE1jo7Y9RExtar61TzYWpump?maker=HdxkiXqeN6qpK2YbG51W23QSWj3Yygc1eEk2zwmKJExp")</f>
        <v/>
      </c>
    </row>
    <row r="96">
      <c r="A96" t="inlineStr">
        <is>
          <t>HJqkJ583R1zCPWy1VRLMHRACdkJH4HB7AR2qFvkK1M5X</t>
        </is>
      </c>
      <c r="B96" t="inlineStr">
        <is>
          <t>Syntheism</t>
        </is>
      </c>
      <c r="C96" t="n">
        <v>1</v>
      </c>
      <c r="D96" t="n">
        <v>3.33</v>
      </c>
      <c r="E96" t="n">
        <v>0.34</v>
      </c>
      <c r="F96" t="n">
        <v>9.800000000000001</v>
      </c>
      <c r="G96" t="n">
        <v>13.13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HYPERLINK("https://www.defined.fi/sol/HJqkJ583R1zCPWy1VRLMHRACdkJH4HB7AR2qFvkK1M5X?maker=HdxkiXqeN6qpK2YbG51W23QSWj3Yygc1eEk2zwmKJExp","https://www.defined.fi/sol/HJqkJ583R1zCPWy1VRLMHRACdkJH4HB7AR2qFvkK1M5X?maker=HdxkiXqeN6qpK2YbG51W23QSWj3Yygc1eEk2zwmKJExp")</f>
        <v/>
      </c>
      <c r="M96">
        <f>HYPERLINK("https://dexscreener.com/solana/HJqkJ583R1zCPWy1VRLMHRACdkJH4HB7AR2qFvkK1M5X?maker=HdxkiXqeN6qpK2YbG51W23QSWj3Yygc1eEk2zwmKJExp","https://dexscreener.com/solana/HJqkJ583R1zCPWy1VRLMHRACdkJH4HB7AR2qFvkK1M5X?maker=HdxkiXqeN6qpK2YbG51W23QSWj3Yygc1eEk2zwmKJExp")</f>
        <v/>
      </c>
    </row>
    <row r="97">
      <c r="A97" t="inlineStr">
        <is>
          <t>Hg9yDtsaAZjMAh9YXgWmJhWdP3qKNAz6CgALEQ3spump</t>
        </is>
      </c>
      <c r="B97" t="inlineStr">
        <is>
          <t>cropy</t>
        </is>
      </c>
      <c r="C97" t="n">
        <v>1</v>
      </c>
      <c r="D97" t="n">
        <v>0.314</v>
      </c>
      <c r="E97" t="n">
        <v>0.03</v>
      </c>
      <c r="F97" t="n">
        <v>9.789999999999999</v>
      </c>
      <c r="G97" t="n">
        <v>10.11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HYPERLINK("https://www.defined.fi/sol/Hg9yDtsaAZjMAh9YXgWmJhWdP3qKNAz6CgALEQ3spump?maker=HdxkiXqeN6qpK2YbG51W23QSWj3Yygc1eEk2zwmKJExp","https://www.defined.fi/sol/Hg9yDtsaAZjMAh9YXgWmJhWdP3qKNAz6CgALEQ3spump?maker=HdxkiXqeN6qpK2YbG51W23QSWj3Yygc1eEk2zwmKJExp")</f>
        <v/>
      </c>
      <c r="M97">
        <f>HYPERLINK("https://dexscreener.com/solana/Hg9yDtsaAZjMAh9YXgWmJhWdP3qKNAz6CgALEQ3spump?maker=HdxkiXqeN6qpK2YbG51W23QSWj3Yygc1eEk2zwmKJExp","https://dexscreener.com/solana/Hg9yDtsaAZjMAh9YXgWmJhWdP3qKNAz6CgALEQ3spump?maker=HdxkiXqeN6qpK2YbG51W23QSWj3Yygc1eEk2zwmKJExp")</f>
        <v/>
      </c>
    </row>
    <row r="98">
      <c r="A98" t="inlineStr">
        <is>
          <t>7oazn9D9e3ih2pwGMwctGjuNgnuF9gnxETddL69Spump</t>
        </is>
      </c>
      <c r="B98" t="inlineStr">
        <is>
          <t>69</t>
        </is>
      </c>
      <c r="C98" t="n">
        <v>1</v>
      </c>
      <c r="D98" t="n">
        <v>-6.16</v>
      </c>
      <c r="E98" t="n">
        <v>-0.42</v>
      </c>
      <c r="F98" t="n">
        <v>14.7</v>
      </c>
      <c r="G98" t="n">
        <v>8.539999999999999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HYPERLINK("https://www.defined.fi/sol/7oazn9D9e3ih2pwGMwctGjuNgnuF9gnxETddL69Spump?maker=HdxkiXqeN6qpK2YbG51W23QSWj3Yygc1eEk2zwmKJExp","https://www.defined.fi/sol/7oazn9D9e3ih2pwGMwctGjuNgnuF9gnxETddL69Spump?maker=HdxkiXqeN6qpK2YbG51W23QSWj3Yygc1eEk2zwmKJExp")</f>
        <v/>
      </c>
      <c r="M98">
        <f>HYPERLINK("https://dexscreener.com/solana/7oazn9D9e3ih2pwGMwctGjuNgnuF9gnxETddL69Spump?maker=HdxkiXqeN6qpK2YbG51W23QSWj3Yygc1eEk2zwmKJExp","https://dexscreener.com/solana/7oazn9D9e3ih2pwGMwctGjuNgnuF9gnxETddL69Spump?maker=HdxkiXqeN6qpK2YbG51W23QSWj3Yygc1eEk2zwmKJExp")</f>
        <v/>
      </c>
    </row>
    <row r="99">
      <c r="A99" t="inlineStr">
        <is>
          <t>28xPA7ZER19fNTWQpZ8xHJUMbyoxegpT6mHxzMdtFZCW</t>
        </is>
      </c>
      <c r="B99" t="inlineStr">
        <is>
          <t>SGAI</t>
        </is>
      </c>
      <c r="C99" t="n">
        <v>1</v>
      </c>
      <c r="D99" t="n">
        <v>113.3</v>
      </c>
      <c r="E99" t="n">
        <v>7.71</v>
      </c>
      <c r="F99" t="n">
        <v>14.69</v>
      </c>
      <c r="G99" t="n">
        <v>127.99</v>
      </c>
      <c r="H99" t="n">
        <v>2</v>
      </c>
      <c r="I99" t="n">
        <v>6</v>
      </c>
      <c r="J99" t="n">
        <v>-1</v>
      </c>
      <c r="K99" t="n">
        <v>-1</v>
      </c>
      <c r="L99">
        <f>HYPERLINK("https://www.defined.fi/sol/28xPA7ZER19fNTWQpZ8xHJUMbyoxegpT6mHxzMdtFZCW?maker=HdxkiXqeN6qpK2YbG51W23QSWj3Yygc1eEk2zwmKJExp","https://www.defined.fi/sol/28xPA7ZER19fNTWQpZ8xHJUMbyoxegpT6mHxzMdtFZCW?maker=HdxkiXqeN6qpK2YbG51W23QSWj3Yygc1eEk2zwmKJExp")</f>
        <v/>
      </c>
      <c r="M99">
        <f>HYPERLINK("https://dexscreener.com/solana/28xPA7ZER19fNTWQpZ8xHJUMbyoxegpT6mHxzMdtFZCW?maker=HdxkiXqeN6qpK2YbG51W23QSWj3Yygc1eEk2zwmKJExp","https://dexscreener.com/solana/28xPA7ZER19fNTWQpZ8xHJUMbyoxegpT6mHxzMdtFZCW?maker=HdxkiXqeN6qpK2YbG51W23QSWj3Yygc1eEk2zwmKJExp")</f>
        <v/>
      </c>
    </row>
    <row r="100">
      <c r="A100" t="inlineStr">
        <is>
          <t>H84qihes12nVQarr8rzmw87hDXUbHtFKRm5joBcbpump</t>
        </is>
      </c>
      <c r="B100" t="inlineStr">
        <is>
          <t>Maxwell</t>
        </is>
      </c>
      <c r="C100" t="n">
        <v>1</v>
      </c>
      <c r="D100" t="n">
        <v>4.92</v>
      </c>
      <c r="E100" t="n">
        <v>1</v>
      </c>
      <c r="F100" t="n">
        <v>4.9</v>
      </c>
      <c r="G100" t="n">
        <v>9.82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HYPERLINK("https://www.defined.fi/sol/H84qihes12nVQarr8rzmw87hDXUbHtFKRm5joBcbpump?maker=HdxkiXqeN6qpK2YbG51W23QSWj3Yygc1eEk2zwmKJExp","https://www.defined.fi/sol/H84qihes12nVQarr8rzmw87hDXUbHtFKRm5joBcbpump?maker=HdxkiXqeN6qpK2YbG51W23QSWj3Yygc1eEk2zwmKJExp")</f>
        <v/>
      </c>
      <c r="M100">
        <f>HYPERLINK("https://dexscreener.com/solana/H84qihes12nVQarr8rzmw87hDXUbHtFKRm5joBcbpump?maker=HdxkiXqeN6qpK2YbG51W23QSWj3Yygc1eEk2zwmKJExp","https://dexscreener.com/solana/H84qihes12nVQarr8rzmw87hDXUbHtFKRm5joBcbpump?maker=HdxkiXqeN6qpK2YbG51W23QSWj3Yygc1eEk2zwmKJExp")</f>
        <v/>
      </c>
    </row>
    <row r="101">
      <c r="A101" t="inlineStr">
        <is>
          <t>6Vc8rDfuKimpsjNmvNYEJkYnrtQkLHYvanKw8xdBpump</t>
        </is>
      </c>
      <c r="B101" t="inlineStr">
        <is>
          <t>Mirage</t>
        </is>
      </c>
      <c r="C101" t="n">
        <v>1</v>
      </c>
      <c r="D101" t="n">
        <v>-3.23</v>
      </c>
      <c r="E101" t="n">
        <v>-0.88</v>
      </c>
      <c r="F101" t="n">
        <v>3.68</v>
      </c>
      <c r="G101" t="n">
        <v>0</v>
      </c>
      <c r="H101" t="n">
        <v>1</v>
      </c>
      <c r="I101" t="n">
        <v>0</v>
      </c>
      <c r="J101" t="n">
        <v>-1</v>
      </c>
      <c r="K101" t="n">
        <v>-1</v>
      </c>
      <c r="L101">
        <f>HYPERLINK("https://www.defined.fi/sol/6Vc8rDfuKimpsjNmvNYEJkYnrtQkLHYvanKw8xdBpump?maker=HdxkiXqeN6qpK2YbG51W23QSWj3Yygc1eEk2zwmKJExp","https://www.defined.fi/sol/6Vc8rDfuKimpsjNmvNYEJkYnrtQkLHYvanKw8xdBpump?maker=HdxkiXqeN6qpK2YbG51W23QSWj3Yygc1eEk2zwmKJExp")</f>
        <v/>
      </c>
      <c r="M101">
        <f>HYPERLINK("https://dexscreener.com/solana/6Vc8rDfuKimpsjNmvNYEJkYnrtQkLHYvanKw8xdBpump?maker=HdxkiXqeN6qpK2YbG51W23QSWj3Yygc1eEk2zwmKJExp","https://dexscreener.com/solana/6Vc8rDfuKimpsjNmvNYEJkYnrtQkLHYvanKw8xdBpump?maker=HdxkiXqeN6qpK2YbG51W23QSWj3Yygc1eEk2zwmKJExp")</f>
        <v/>
      </c>
    </row>
    <row r="102">
      <c r="A102" t="inlineStr">
        <is>
          <t>49jbJ6CXkYT2WBMPL2c1mYrjjCE3JeR4GoovRDuxpump</t>
        </is>
      </c>
      <c r="B102" t="inlineStr">
        <is>
          <t>NEKO</t>
        </is>
      </c>
      <c r="C102" t="n">
        <v>1</v>
      </c>
      <c r="D102" t="n">
        <v>-14.22</v>
      </c>
      <c r="E102" t="n">
        <v>-0.97</v>
      </c>
      <c r="F102" t="n">
        <v>14.6</v>
      </c>
      <c r="G102" t="n">
        <v>0</v>
      </c>
      <c r="H102" t="n">
        <v>1</v>
      </c>
      <c r="I102" t="n">
        <v>0</v>
      </c>
      <c r="J102" t="n">
        <v>-1</v>
      </c>
      <c r="K102" t="n">
        <v>-1</v>
      </c>
      <c r="L102">
        <f>HYPERLINK("https://www.defined.fi/sol/49jbJ6CXkYT2WBMPL2c1mYrjjCE3JeR4GoovRDuxpump?maker=HdxkiXqeN6qpK2YbG51W23QSWj3Yygc1eEk2zwmKJExp","https://www.defined.fi/sol/49jbJ6CXkYT2WBMPL2c1mYrjjCE3JeR4GoovRDuxpump?maker=HdxkiXqeN6qpK2YbG51W23QSWj3Yygc1eEk2zwmKJExp")</f>
        <v/>
      </c>
      <c r="M102">
        <f>HYPERLINK("https://dexscreener.com/solana/49jbJ6CXkYT2WBMPL2c1mYrjjCE3JeR4GoovRDuxpump?maker=HdxkiXqeN6qpK2YbG51W23QSWj3Yygc1eEk2zwmKJExp","https://dexscreener.com/solana/49jbJ6CXkYT2WBMPL2c1mYrjjCE3JeR4GoovRDuxpump?maker=HdxkiXqeN6qpK2YbG51W23QSWj3Yygc1eEk2zwmKJExp")</f>
        <v/>
      </c>
    </row>
    <row r="103">
      <c r="A103" t="inlineStr">
        <is>
          <t>Fgn3y5zLZTfi5UxP59yHbLmryWgWnHS4BFJHcsuVpump</t>
        </is>
      </c>
      <c r="B103" t="inlineStr">
        <is>
          <t>GOTE</t>
        </is>
      </c>
      <c r="C103" t="n">
        <v>1</v>
      </c>
      <c r="D103" t="n">
        <v>10.85</v>
      </c>
      <c r="E103" t="n">
        <v>0.5600000000000001</v>
      </c>
      <c r="F103" t="n">
        <v>19.55</v>
      </c>
      <c r="G103" t="n">
        <v>30.4</v>
      </c>
      <c r="H103" t="n">
        <v>3</v>
      </c>
      <c r="I103" t="n">
        <v>1</v>
      </c>
      <c r="J103" t="n">
        <v>-1</v>
      </c>
      <c r="K103" t="n">
        <v>-1</v>
      </c>
      <c r="L103">
        <f>HYPERLINK("https://www.defined.fi/sol/Fgn3y5zLZTfi5UxP59yHbLmryWgWnHS4BFJHcsuVpump?maker=HdxkiXqeN6qpK2YbG51W23QSWj3Yygc1eEk2zwmKJExp","https://www.defined.fi/sol/Fgn3y5zLZTfi5UxP59yHbLmryWgWnHS4BFJHcsuVpump?maker=HdxkiXqeN6qpK2YbG51W23QSWj3Yygc1eEk2zwmKJExp")</f>
        <v/>
      </c>
      <c r="M103">
        <f>HYPERLINK("https://dexscreener.com/solana/Fgn3y5zLZTfi5UxP59yHbLmryWgWnHS4BFJHcsuVpump?maker=HdxkiXqeN6qpK2YbG51W23QSWj3Yygc1eEk2zwmKJExp","https://dexscreener.com/solana/Fgn3y5zLZTfi5UxP59yHbLmryWgWnHS4BFJHcsuVpump?maker=HdxkiXqeN6qpK2YbG51W23QSWj3Yygc1eEk2zwmKJExp")</f>
        <v/>
      </c>
    </row>
    <row r="104">
      <c r="A104" t="inlineStr">
        <is>
          <t>87t8G4enHgSTAdfHVsPxRCy5YfZZejQh44gTaoBcpump</t>
        </is>
      </c>
      <c r="B104" t="inlineStr">
        <is>
          <t>quantian1</t>
        </is>
      </c>
      <c r="C104" t="n">
        <v>1</v>
      </c>
      <c r="D104" t="n">
        <v>-14.71</v>
      </c>
      <c r="E104" t="n">
        <v>-0.9399999999999999</v>
      </c>
      <c r="F104" t="n">
        <v>15.63</v>
      </c>
      <c r="G104" t="n">
        <v>0</v>
      </c>
      <c r="H104" t="n">
        <v>1</v>
      </c>
      <c r="I104" t="n">
        <v>0</v>
      </c>
      <c r="J104" t="n">
        <v>-1</v>
      </c>
      <c r="K104" t="n">
        <v>-1</v>
      </c>
      <c r="L104">
        <f>HYPERLINK("https://www.defined.fi/sol/87t8G4enHgSTAdfHVsPxRCy5YfZZejQh44gTaoBcpump?maker=HdxkiXqeN6qpK2YbG51W23QSWj3Yygc1eEk2zwmKJExp","https://www.defined.fi/sol/87t8G4enHgSTAdfHVsPxRCy5YfZZejQh44gTaoBcpump?maker=HdxkiXqeN6qpK2YbG51W23QSWj3Yygc1eEk2zwmKJExp")</f>
        <v/>
      </c>
      <c r="M104">
        <f>HYPERLINK("https://dexscreener.com/solana/87t8G4enHgSTAdfHVsPxRCy5YfZZejQh44gTaoBcpump?maker=HdxkiXqeN6qpK2YbG51W23QSWj3Yygc1eEk2zwmKJExp","https://dexscreener.com/solana/87t8G4enHgSTAdfHVsPxRCy5YfZZejQh44gTaoBcpump?maker=HdxkiXqeN6qpK2YbG51W23QSWj3Yygc1eEk2zwmKJExp")</f>
        <v/>
      </c>
    </row>
    <row r="105">
      <c r="A105" t="inlineStr">
        <is>
          <t>DPfhZt2wjTYTsA3JjNEJCDyX3Rn1ef8sbje6AMGDpump</t>
        </is>
      </c>
      <c r="B105" t="inlineStr">
        <is>
          <t>soliloquy</t>
        </is>
      </c>
      <c r="C105" t="n">
        <v>1</v>
      </c>
      <c r="D105" t="n">
        <v>-58.37</v>
      </c>
      <c r="E105" t="n">
        <v>-0.63</v>
      </c>
      <c r="F105" t="n">
        <v>93.23999999999999</v>
      </c>
      <c r="G105" t="n">
        <v>34.87</v>
      </c>
      <c r="H105" t="n">
        <v>2</v>
      </c>
      <c r="I105" t="n">
        <v>1</v>
      </c>
      <c r="J105" t="n">
        <v>-1</v>
      </c>
      <c r="K105" t="n">
        <v>-1</v>
      </c>
      <c r="L105">
        <f>HYPERLINK("https://www.defined.fi/sol/DPfhZt2wjTYTsA3JjNEJCDyX3Rn1ef8sbje6AMGDpump?maker=HdxkiXqeN6qpK2YbG51W23QSWj3Yygc1eEk2zwmKJExp","https://www.defined.fi/sol/DPfhZt2wjTYTsA3JjNEJCDyX3Rn1ef8sbje6AMGDpump?maker=HdxkiXqeN6qpK2YbG51W23QSWj3Yygc1eEk2zwmKJExp")</f>
        <v/>
      </c>
      <c r="M105">
        <f>HYPERLINK("https://dexscreener.com/solana/DPfhZt2wjTYTsA3JjNEJCDyX3Rn1ef8sbje6AMGDpump?maker=HdxkiXqeN6qpK2YbG51W23QSWj3Yygc1eEk2zwmKJExp","https://dexscreener.com/solana/DPfhZt2wjTYTsA3JjNEJCDyX3Rn1ef8sbje6AMGDpump?maker=HdxkiXqeN6qpK2YbG51W23QSWj3Yygc1eEk2zwmKJExp")</f>
        <v/>
      </c>
    </row>
    <row r="106">
      <c r="A106" t="inlineStr">
        <is>
          <t>G3FiM6eYqVVVSwKT183kBAbCcLMkZQYnq9bwwnT6pump</t>
        </is>
      </c>
      <c r="B106" t="inlineStr">
        <is>
          <t>RAFTAI</t>
        </is>
      </c>
      <c r="C106" t="n">
        <v>1</v>
      </c>
      <c r="D106" t="n">
        <v>-9.33</v>
      </c>
      <c r="E106" t="n">
        <v>-0.95</v>
      </c>
      <c r="F106" t="n">
        <v>9.779999999999999</v>
      </c>
      <c r="G106" t="n">
        <v>0</v>
      </c>
      <c r="H106" t="n">
        <v>1</v>
      </c>
      <c r="I106" t="n">
        <v>0</v>
      </c>
      <c r="J106" t="n">
        <v>-1</v>
      </c>
      <c r="K106" t="n">
        <v>-1</v>
      </c>
      <c r="L106">
        <f>HYPERLINK("https://www.defined.fi/sol/G3FiM6eYqVVVSwKT183kBAbCcLMkZQYnq9bwwnT6pump?maker=HdxkiXqeN6qpK2YbG51W23QSWj3Yygc1eEk2zwmKJExp","https://www.defined.fi/sol/G3FiM6eYqVVVSwKT183kBAbCcLMkZQYnq9bwwnT6pump?maker=HdxkiXqeN6qpK2YbG51W23QSWj3Yygc1eEk2zwmKJExp")</f>
        <v/>
      </c>
      <c r="M106">
        <f>HYPERLINK("https://dexscreener.com/solana/G3FiM6eYqVVVSwKT183kBAbCcLMkZQYnq9bwwnT6pump?maker=HdxkiXqeN6qpK2YbG51W23QSWj3Yygc1eEk2zwmKJExp","https://dexscreener.com/solana/G3FiM6eYqVVVSwKT183kBAbCcLMkZQYnq9bwwnT6pump?maker=HdxkiXqeN6qpK2YbG51W23QSWj3Yygc1eEk2zwmKJExp")</f>
        <v/>
      </c>
    </row>
    <row r="107">
      <c r="A107" t="inlineStr">
        <is>
          <t>CUhgnEkYHjGWDpAFNxxvpDpA4xHh5M9PYXfs94cDpump</t>
        </is>
      </c>
      <c r="B107" t="inlineStr">
        <is>
          <t>TULIP</t>
        </is>
      </c>
      <c r="C107" t="n">
        <v>1</v>
      </c>
      <c r="D107" t="n">
        <v>-4.13</v>
      </c>
      <c r="E107" t="n">
        <v>-0.84</v>
      </c>
      <c r="F107" t="n">
        <v>4.89</v>
      </c>
      <c r="G107" t="n">
        <v>0</v>
      </c>
      <c r="H107" t="n">
        <v>1</v>
      </c>
      <c r="I107" t="n">
        <v>0</v>
      </c>
      <c r="J107" t="n">
        <v>-1</v>
      </c>
      <c r="K107" t="n">
        <v>-1</v>
      </c>
      <c r="L107">
        <f>HYPERLINK("https://www.defined.fi/sol/CUhgnEkYHjGWDpAFNxxvpDpA4xHh5M9PYXfs94cDpump?maker=HdxkiXqeN6qpK2YbG51W23QSWj3Yygc1eEk2zwmKJExp","https://www.defined.fi/sol/CUhgnEkYHjGWDpAFNxxvpDpA4xHh5M9PYXfs94cDpump?maker=HdxkiXqeN6qpK2YbG51W23QSWj3Yygc1eEk2zwmKJExp")</f>
        <v/>
      </c>
      <c r="M107">
        <f>HYPERLINK("https://dexscreener.com/solana/CUhgnEkYHjGWDpAFNxxvpDpA4xHh5M9PYXfs94cDpump?maker=HdxkiXqeN6qpK2YbG51W23QSWj3Yygc1eEk2zwmKJExp","https://dexscreener.com/solana/CUhgnEkYHjGWDpAFNxxvpDpA4xHh5M9PYXfs94cDpump?maker=HdxkiXqeN6qpK2YbG51W23QSWj3Yygc1eEk2zwmKJExp")</f>
        <v/>
      </c>
    </row>
    <row r="108">
      <c r="A108" t="inlineStr">
        <is>
          <t>4kXQKeWvAkC6LhZrYodPhKZQhHBKEZSW8gzq2JY1pump</t>
        </is>
      </c>
      <c r="B108" t="inlineStr">
        <is>
          <t>FAITH</t>
        </is>
      </c>
      <c r="C108" t="n">
        <v>1</v>
      </c>
      <c r="D108" t="n">
        <v>-4.24</v>
      </c>
      <c r="E108" t="n">
        <v>-0.9</v>
      </c>
      <c r="F108" t="n">
        <v>4.72</v>
      </c>
      <c r="G108" t="n">
        <v>0</v>
      </c>
      <c r="H108" t="n">
        <v>1</v>
      </c>
      <c r="I108" t="n">
        <v>0</v>
      </c>
      <c r="J108" t="n">
        <v>-1</v>
      </c>
      <c r="K108" t="n">
        <v>-1</v>
      </c>
      <c r="L108">
        <f>HYPERLINK("https://www.defined.fi/sol/4kXQKeWvAkC6LhZrYodPhKZQhHBKEZSW8gzq2JY1pump?maker=HdxkiXqeN6qpK2YbG51W23QSWj3Yygc1eEk2zwmKJExp","https://www.defined.fi/sol/4kXQKeWvAkC6LhZrYodPhKZQhHBKEZSW8gzq2JY1pump?maker=HdxkiXqeN6qpK2YbG51W23QSWj3Yygc1eEk2zwmKJExp")</f>
        <v/>
      </c>
      <c r="M108">
        <f>HYPERLINK("https://dexscreener.com/solana/4kXQKeWvAkC6LhZrYodPhKZQhHBKEZSW8gzq2JY1pump?maker=HdxkiXqeN6qpK2YbG51W23QSWj3Yygc1eEk2zwmKJExp","https://dexscreener.com/solana/4kXQKeWvAkC6LhZrYodPhKZQhHBKEZSW8gzq2JY1pump?maker=HdxkiXqeN6qpK2YbG51W23QSWj3Yygc1eEk2zwmKJExp")</f>
        <v/>
      </c>
    </row>
    <row r="109">
      <c r="A109" t="inlineStr">
        <is>
          <t>CPGHSqS6KabbSZEQxJJmWkxrC3cqnVm2npYkWuU5pump</t>
        </is>
      </c>
      <c r="B109" t="inlineStr">
        <is>
          <t>THETANOIR</t>
        </is>
      </c>
      <c r="C109" t="n">
        <v>1</v>
      </c>
      <c r="D109" t="n">
        <v>-9.18</v>
      </c>
      <c r="E109" t="n">
        <v>-0.9399999999999999</v>
      </c>
      <c r="F109" t="n">
        <v>9.789999999999999</v>
      </c>
      <c r="G109" t="n">
        <v>0</v>
      </c>
      <c r="H109" t="n">
        <v>1</v>
      </c>
      <c r="I109" t="n">
        <v>0</v>
      </c>
      <c r="J109" t="n">
        <v>-1</v>
      </c>
      <c r="K109" t="n">
        <v>-1</v>
      </c>
      <c r="L109">
        <f>HYPERLINK("https://www.defined.fi/sol/CPGHSqS6KabbSZEQxJJmWkxrC3cqnVm2npYkWuU5pump?maker=HdxkiXqeN6qpK2YbG51W23QSWj3Yygc1eEk2zwmKJExp","https://www.defined.fi/sol/CPGHSqS6KabbSZEQxJJmWkxrC3cqnVm2npYkWuU5pump?maker=HdxkiXqeN6qpK2YbG51W23QSWj3Yygc1eEk2zwmKJExp")</f>
        <v/>
      </c>
      <c r="M109">
        <f>HYPERLINK("https://dexscreener.com/solana/CPGHSqS6KabbSZEQxJJmWkxrC3cqnVm2npYkWuU5pump?maker=HdxkiXqeN6qpK2YbG51W23QSWj3Yygc1eEk2zwmKJExp","https://dexscreener.com/solana/CPGHSqS6KabbSZEQxJJmWkxrC3cqnVm2npYkWuU5pump?maker=HdxkiXqeN6qpK2YbG51W23QSWj3Yygc1eEk2zwmKJExp")</f>
        <v/>
      </c>
    </row>
    <row r="110">
      <c r="A110" t="inlineStr">
        <is>
          <t>JEHYnb3BcTHT62iJhNobMgJfuGr4LCdpUz5nMQsNpump</t>
        </is>
      </c>
      <c r="B110" t="inlineStr">
        <is>
          <t>x982a{j:+.</t>
        </is>
      </c>
      <c r="C110" t="n">
        <v>1</v>
      </c>
      <c r="D110" t="n">
        <v>45.39</v>
      </c>
      <c r="E110" t="n">
        <v>3.08</v>
      </c>
      <c r="F110" t="n">
        <v>14.71</v>
      </c>
      <c r="G110" t="n">
        <v>60.1</v>
      </c>
      <c r="H110" t="n">
        <v>1</v>
      </c>
      <c r="I110" t="n">
        <v>2</v>
      </c>
      <c r="J110" t="n">
        <v>-1</v>
      </c>
      <c r="K110" t="n">
        <v>-1</v>
      </c>
      <c r="L110">
        <f>HYPERLINK("https://www.defined.fi/sol/JEHYnb3BcTHT62iJhNobMgJfuGr4LCdpUz5nMQsNpump?maker=HdxkiXqeN6qpK2YbG51W23QSWj3Yygc1eEk2zwmKJExp","https://www.defined.fi/sol/JEHYnb3BcTHT62iJhNobMgJfuGr4LCdpUz5nMQsNpump?maker=HdxkiXqeN6qpK2YbG51W23QSWj3Yygc1eEk2zwmKJExp")</f>
        <v/>
      </c>
      <c r="M110">
        <f>HYPERLINK("https://dexscreener.com/solana/JEHYnb3BcTHT62iJhNobMgJfuGr4LCdpUz5nMQsNpump?maker=HdxkiXqeN6qpK2YbG51W23QSWj3Yygc1eEk2zwmKJExp","https://dexscreener.com/solana/JEHYnb3BcTHT62iJhNobMgJfuGr4LCdpUz5nMQsNpump?maker=HdxkiXqeN6qpK2YbG51W23QSWj3Yygc1eEk2zwmKJExp")</f>
        <v/>
      </c>
    </row>
    <row r="111">
      <c r="A111" t="inlineStr">
        <is>
          <t>ryEoV2iKy7HeUmm79iob8hL4ppw1bQz3hYAtjJCC3Kg</t>
        </is>
      </c>
      <c r="B111" t="inlineStr">
        <is>
          <t>AI</t>
        </is>
      </c>
      <c r="C111" t="n">
        <v>1</v>
      </c>
      <c r="D111" t="n">
        <v>-3.26</v>
      </c>
      <c r="E111" t="n">
        <v>-0.87</v>
      </c>
      <c r="F111" t="n">
        <v>3.75</v>
      </c>
      <c r="G111" t="n">
        <v>0</v>
      </c>
      <c r="H111" t="n">
        <v>1</v>
      </c>
      <c r="I111" t="n">
        <v>0</v>
      </c>
      <c r="J111" t="n">
        <v>-1</v>
      </c>
      <c r="K111" t="n">
        <v>-1</v>
      </c>
      <c r="L111">
        <f>HYPERLINK("https://www.defined.fi/sol/ryEoV2iKy7HeUmm79iob8hL4ppw1bQz3hYAtjJCC3Kg?maker=HdxkiXqeN6qpK2YbG51W23QSWj3Yygc1eEk2zwmKJExp","https://www.defined.fi/sol/ryEoV2iKy7HeUmm79iob8hL4ppw1bQz3hYAtjJCC3Kg?maker=HdxkiXqeN6qpK2YbG51W23QSWj3Yygc1eEk2zwmKJExp")</f>
        <v/>
      </c>
      <c r="M111">
        <f>HYPERLINK("https://dexscreener.com/solana/ryEoV2iKy7HeUmm79iob8hL4ppw1bQz3hYAtjJCC3Kg?maker=HdxkiXqeN6qpK2YbG51W23QSWj3Yygc1eEk2zwmKJExp","https://dexscreener.com/solana/ryEoV2iKy7HeUmm79iob8hL4ppw1bQz3hYAtjJCC3Kg?maker=HdxkiXqeN6qpK2YbG51W23QSWj3Yygc1eEk2zwmKJExp")</f>
        <v/>
      </c>
    </row>
    <row r="112">
      <c r="A112" t="inlineStr">
        <is>
          <t>4krS8V77RFgrP9ZQpMNGe3SPb5QoX29tKTfa76xCpump</t>
        </is>
      </c>
      <c r="B112" t="inlineStr">
        <is>
          <t>LOGIC</t>
        </is>
      </c>
      <c r="C112" t="n">
        <v>1</v>
      </c>
      <c r="D112" t="n">
        <v>-4.12</v>
      </c>
      <c r="E112" t="n">
        <v>-0.87</v>
      </c>
      <c r="F112" t="n">
        <v>4.74</v>
      </c>
      <c r="G112" t="n">
        <v>0</v>
      </c>
      <c r="H112" t="n">
        <v>1</v>
      </c>
      <c r="I112" t="n">
        <v>0</v>
      </c>
      <c r="J112" t="n">
        <v>-1</v>
      </c>
      <c r="K112" t="n">
        <v>-1</v>
      </c>
      <c r="L112">
        <f>HYPERLINK("https://www.defined.fi/sol/4krS8V77RFgrP9ZQpMNGe3SPb5QoX29tKTfa76xCpump?maker=HdxkiXqeN6qpK2YbG51W23QSWj3Yygc1eEk2zwmKJExp","https://www.defined.fi/sol/4krS8V77RFgrP9ZQpMNGe3SPb5QoX29tKTfa76xCpump?maker=HdxkiXqeN6qpK2YbG51W23QSWj3Yygc1eEk2zwmKJExp")</f>
        <v/>
      </c>
      <c r="M112">
        <f>HYPERLINK("https://dexscreener.com/solana/4krS8V77RFgrP9ZQpMNGe3SPb5QoX29tKTfa76xCpump?maker=HdxkiXqeN6qpK2YbG51W23QSWj3Yygc1eEk2zwmKJExp","https://dexscreener.com/solana/4krS8V77RFgrP9ZQpMNGe3SPb5QoX29tKTfa76xCpump?maker=HdxkiXqeN6qpK2YbG51W23QSWj3Yygc1eEk2zwmKJExp")</f>
        <v/>
      </c>
    </row>
    <row r="113">
      <c r="A113" t="inlineStr">
        <is>
          <t>FeJffr1sbDhkW2tKXTP41m2fRummU1jhb8Q7Pfiypump</t>
        </is>
      </c>
      <c r="B113" t="inlineStr">
        <is>
          <t>Cthulhu</t>
        </is>
      </c>
      <c r="C113" t="n">
        <v>1</v>
      </c>
      <c r="D113" t="n">
        <v>-2.21</v>
      </c>
      <c r="E113" t="n">
        <v>-0.48</v>
      </c>
      <c r="F113" t="n">
        <v>4.62</v>
      </c>
      <c r="G113" t="n">
        <v>0</v>
      </c>
      <c r="H113" t="n">
        <v>1</v>
      </c>
      <c r="I113" t="n">
        <v>0</v>
      </c>
      <c r="J113" t="n">
        <v>-1</v>
      </c>
      <c r="K113" t="n">
        <v>-1</v>
      </c>
      <c r="L113">
        <f>HYPERLINK("https://www.defined.fi/sol/FeJffr1sbDhkW2tKXTP41m2fRummU1jhb8Q7Pfiypump?maker=HdxkiXqeN6qpK2YbG51W23QSWj3Yygc1eEk2zwmKJExp","https://www.defined.fi/sol/FeJffr1sbDhkW2tKXTP41m2fRummU1jhb8Q7Pfiypump?maker=HdxkiXqeN6qpK2YbG51W23QSWj3Yygc1eEk2zwmKJExp")</f>
        <v/>
      </c>
      <c r="M113">
        <f>HYPERLINK("https://dexscreener.com/solana/FeJffr1sbDhkW2tKXTP41m2fRummU1jhb8Q7Pfiypump?maker=HdxkiXqeN6qpK2YbG51W23QSWj3Yygc1eEk2zwmKJExp","https://dexscreener.com/solana/FeJffr1sbDhkW2tKXTP41m2fRummU1jhb8Q7Pfiypump?maker=HdxkiXqeN6qpK2YbG51W23QSWj3Yygc1eEk2zwmKJExp")</f>
        <v/>
      </c>
    </row>
    <row r="114">
      <c r="A114" t="inlineStr">
        <is>
          <t>Ghy98JNSFr3u65ABkBPj3zdzhpoixNLFo33Lw1trpump</t>
        </is>
      </c>
      <c r="B114" t="inlineStr">
        <is>
          <t>Logos</t>
        </is>
      </c>
      <c r="C114" t="n">
        <v>1</v>
      </c>
      <c r="D114" t="n">
        <v>-2.52</v>
      </c>
      <c r="E114" t="n">
        <v>-0.86</v>
      </c>
      <c r="F114" t="n">
        <v>2.93</v>
      </c>
      <c r="G114" t="n">
        <v>0</v>
      </c>
      <c r="H114" t="n">
        <v>1</v>
      </c>
      <c r="I114" t="n">
        <v>0</v>
      </c>
      <c r="J114" t="n">
        <v>-1</v>
      </c>
      <c r="K114" t="n">
        <v>-1</v>
      </c>
      <c r="L114">
        <f>HYPERLINK("https://www.defined.fi/sol/Ghy98JNSFr3u65ABkBPj3zdzhpoixNLFo33Lw1trpump?maker=HdxkiXqeN6qpK2YbG51W23QSWj3Yygc1eEk2zwmKJExp","https://www.defined.fi/sol/Ghy98JNSFr3u65ABkBPj3zdzhpoixNLFo33Lw1trpump?maker=HdxkiXqeN6qpK2YbG51W23QSWj3Yygc1eEk2zwmKJExp")</f>
        <v/>
      </c>
      <c r="M114">
        <f>HYPERLINK("https://dexscreener.com/solana/Ghy98JNSFr3u65ABkBPj3zdzhpoixNLFo33Lw1trpump?maker=HdxkiXqeN6qpK2YbG51W23QSWj3Yygc1eEk2zwmKJExp","https://dexscreener.com/solana/Ghy98JNSFr3u65ABkBPj3zdzhpoixNLFo33Lw1trpump?maker=HdxkiXqeN6qpK2YbG51W23QSWj3Yygc1eEk2zwmKJExp")</f>
        <v/>
      </c>
    </row>
    <row r="115">
      <c r="A115" t="inlineStr">
        <is>
          <t>9TTUmf6fJwjHtD16KGyujVixme8Qs9uNuN5jsb6c13Bd</t>
        </is>
      </c>
      <c r="B115" t="inlineStr">
        <is>
          <t>distortion</t>
        </is>
      </c>
      <c r="C115" t="n">
        <v>1</v>
      </c>
      <c r="D115" t="n">
        <v>-18.4</v>
      </c>
      <c r="E115" t="n">
        <v>-0.9399999999999999</v>
      </c>
      <c r="F115" t="n">
        <v>19.61</v>
      </c>
      <c r="G115" t="n">
        <v>0</v>
      </c>
      <c r="H115" t="n">
        <v>1</v>
      </c>
      <c r="I115" t="n">
        <v>0</v>
      </c>
      <c r="J115" t="n">
        <v>-1</v>
      </c>
      <c r="K115" t="n">
        <v>-1</v>
      </c>
      <c r="L115">
        <f>HYPERLINK("https://www.defined.fi/sol/9TTUmf6fJwjHtD16KGyujVixme8Qs9uNuN5jsb6c13Bd?maker=HdxkiXqeN6qpK2YbG51W23QSWj3Yygc1eEk2zwmKJExp","https://www.defined.fi/sol/9TTUmf6fJwjHtD16KGyujVixme8Qs9uNuN5jsb6c13Bd?maker=HdxkiXqeN6qpK2YbG51W23QSWj3Yygc1eEk2zwmKJExp")</f>
        <v/>
      </c>
      <c r="M115">
        <f>HYPERLINK("https://dexscreener.com/solana/9TTUmf6fJwjHtD16KGyujVixme8Qs9uNuN5jsb6c13Bd?maker=HdxkiXqeN6qpK2YbG51W23QSWj3Yygc1eEk2zwmKJExp","https://dexscreener.com/solana/9TTUmf6fJwjHtD16KGyujVixme8Qs9uNuN5jsb6c13Bd?maker=HdxkiXqeN6qpK2YbG51W23QSWj3Yygc1eEk2zwmKJExp")</f>
        <v/>
      </c>
    </row>
    <row r="116">
      <c r="A116" t="inlineStr">
        <is>
          <t>8cv6NL3KsP8zKZNbQRmtq7bCXeGXuGjfUxFUUbNWpRH4</t>
        </is>
      </c>
      <c r="B116" t="inlineStr">
        <is>
          <t>GOD</t>
        </is>
      </c>
      <c r="C116" t="n">
        <v>1</v>
      </c>
      <c r="D116" t="n">
        <v>-1.65</v>
      </c>
      <c r="E116" t="n">
        <v>-1</v>
      </c>
      <c r="F116" t="n">
        <v>1.94</v>
      </c>
      <c r="G116" t="n">
        <v>0</v>
      </c>
      <c r="H116" t="n">
        <v>1</v>
      </c>
      <c r="I116" t="n">
        <v>0</v>
      </c>
      <c r="J116" t="n">
        <v>-1</v>
      </c>
      <c r="K116" t="n">
        <v>-1</v>
      </c>
      <c r="L116">
        <f>HYPERLINK("https://www.defined.fi/sol/8cv6NL3KsP8zKZNbQRmtq7bCXeGXuGjfUxFUUbNWpRH4?maker=HdxkiXqeN6qpK2YbG51W23QSWj3Yygc1eEk2zwmKJExp","https://www.defined.fi/sol/8cv6NL3KsP8zKZNbQRmtq7bCXeGXuGjfUxFUUbNWpRH4?maker=HdxkiXqeN6qpK2YbG51W23QSWj3Yygc1eEk2zwmKJExp")</f>
        <v/>
      </c>
      <c r="M116">
        <f>HYPERLINK("https://dexscreener.com/solana/8cv6NL3KsP8zKZNbQRmtq7bCXeGXuGjfUxFUUbNWpRH4?maker=HdxkiXqeN6qpK2YbG51W23QSWj3Yygc1eEk2zwmKJExp","https://dexscreener.com/solana/8cv6NL3KsP8zKZNbQRmtq7bCXeGXuGjfUxFUUbNWpRH4?maker=HdxkiXqeN6qpK2YbG51W23QSWj3Yygc1eEk2zwmKJExp")</f>
        <v/>
      </c>
    </row>
    <row r="117">
      <c r="A117" t="inlineStr">
        <is>
          <t>HpEfqkvtsCdxeGYoMeMTPM79d4hXuq59GHTmGPQ2pump</t>
        </is>
      </c>
      <c r="B117" t="inlineStr">
        <is>
          <t>fsh</t>
        </is>
      </c>
      <c r="C117" t="n">
        <v>1</v>
      </c>
      <c r="D117" t="n">
        <v>-2.21</v>
      </c>
      <c r="E117" t="n">
        <v>-0.38</v>
      </c>
      <c r="F117" t="n">
        <v>5.88</v>
      </c>
      <c r="G117" t="n">
        <v>3.67</v>
      </c>
      <c r="H117" t="n">
        <v>2</v>
      </c>
      <c r="I117" t="n">
        <v>1</v>
      </c>
      <c r="J117" t="n">
        <v>-1</v>
      </c>
      <c r="K117" t="n">
        <v>-1</v>
      </c>
      <c r="L117">
        <f>HYPERLINK("https://www.defined.fi/sol/HpEfqkvtsCdxeGYoMeMTPM79d4hXuq59GHTmGPQ2pump?maker=HdxkiXqeN6qpK2YbG51W23QSWj3Yygc1eEk2zwmKJExp","https://www.defined.fi/sol/HpEfqkvtsCdxeGYoMeMTPM79d4hXuq59GHTmGPQ2pump?maker=HdxkiXqeN6qpK2YbG51W23QSWj3Yygc1eEk2zwmKJExp")</f>
        <v/>
      </c>
      <c r="M117">
        <f>HYPERLINK("https://dexscreener.com/solana/HpEfqkvtsCdxeGYoMeMTPM79d4hXuq59GHTmGPQ2pump?maker=HdxkiXqeN6qpK2YbG51W23QSWj3Yygc1eEk2zwmKJExp","https://dexscreener.com/solana/HpEfqkvtsCdxeGYoMeMTPM79d4hXuq59GHTmGPQ2pump?maker=HdxkiXqeN6qpK2YbG51W23QSWj3Yygc1eEk2zwmKJExp")</f>
        <v/>
      </c>
    </row>
    <row r="118">
      <c r="A118" t="inlineStr">
        <is>
          <t>3Ei8SaoL4JWZv1XsWePqiAjVtb7QtpJbV2TSuURmpump</t>
        </is>
      </c>
      <c r="B118" t="inlineStr">
        <is>
          <t>Kiri</t>
        </is>
      </c>
      <c r="C118" t="n">
        <v>1</v>
      </c>
      <c r="D118" t="n">
        <v>-1.41</v>
      </c>
      <c r="E118" t="n">
        <v>-0.14</v>
      </c>
      <c r="F118" t="n">
        <v>9.779999999999999</v>
      </c>
      <c r="G118" t="n">
        <v>8.380000000000001</v>
      </c>
      <c r="H118" t="n">
        <v>1</v>
      </c>
      <c r="I118" t="n">
        <v>1</v>
      </c>
      <c r="J118" t="n">
        <v>-1</v>
      </c>
      <c r="K118" t="n">
        <v>-1</v>
      </c>
      <c r="L118">
        <f>HYPERLINK("https://www.defined.fi/sol/3Ei8SaoL4JWZv1XsWePqiAjVtb7QtpJbV2TSuURmpump?maker=HdxkiXqeN6qpK2YbG51W23QSWj3Yygc1eEk2zwmKJExp","https://www.defined.fi/sol/3Ei8SaoL4JWZv1XsWePqiAjVtb7QtpJbV2TSuURmpump?maker=HdxkiXqeN6qpK2YbG51W23QSWj3Yygc1eEk2zwmKJExp")</f>
        <v/>
      </c>
      <c r="M118">
        <f>HYPERLINK("https://dexscreener.com/solana/3Ei8SaoL4JWZv1XsWePqiAjVtb7QtpJbV2TSuURmpump?maker=HdxkiXqeN6qpK2YbG51W23QSWj3Yygc1eEk2zwmKJExp","https://dexscreener.com/solana/3Ei8SaoL4JWZv1XsWePqiAjVtb7QtpJbV2TSuURmpump?maker=HdxkiXqeN6qpK2YbG51W23QSWj3Yygc1eEk2zwmKJExp")</f>
        <v/>
      </c>
    </row>
    <row r="119">
      <c r="A119" t="inlineStr">
        <is>
          <t>Hp3WCQE2gfVBYxyXa3RMFeiudSM1KMANnqQbmDLVpump</t>
        </is>
      </c>
      <c r="B119" t="inlineStr">
        <is>
          <t>mindfk</t>
        </is>
      </c>
      <c r="C119" t="n">
        <v>1</v>
      </c>
      <c r="D119" t="n">
        <v>-15.07</v>
      </c>
      <c r="E119" t="n">
        <v>-0.62</v>
      </c>
      <c r="F119" t="n">
        <v>24.44</v>
      </c>
      <c r="G119" t="n">
        <v>9.369999999999999</v>
      </c>
      <c r="H119" t="n">
        <v>1</v>
      </c>
      <c r="I119" t="n">
        <v>1</v>
      </c>
      <c r="J119" t="n">
        <v>-1</v>
      </c>
      <c r="K119" t="n">
        <v>-1</v>
      </c>
      <c r="L119">
        <f>HYPERLINK("https://www.defined.fi/sol/Hp3WCQE2gfVBYxyXa3RMFeiudSM1KMANnqQbmDLVpump?maker=HdxkiXqeN6qpK2YbG51W23QSWj3Yygc1eEk2zwmKJExp","https://www.defined.fi/sol/Hp3WCQE2gfVBYxyXa3RMFeiudSM1KMANnqQbmDLVpump?maker=HdxkiXqeN6qpK2YbG51W23QSWj3Yygc1eEk2zwmKJExp")</f>
        <v/>
      </c>
      <c r="M119">
        <f>HYPERLINK("https://dexscreener.com/solana/Hp3WCQE2gfVBYxyXa3RMFeiudSM1KMANnqQbmDLVpump?maker=HdxkiXqeN6qpK2YbG51W23QSWj3Yygc1eEk2zwmKJExp","https://dexscreener.com/solana/Hp3WCQE2gfVBYxyXa3RMFeiudSM1KMANnqQbmDLVpump?maker=HdxkiXqeN6qpK2YbG51W23QSWj3Yygc1eEk2zwmKJExp")</f>
        <v/>
      </c>
    </row>
    <row r="120">
      <c r="A120" t="inlineStr">
        <is>
          <t>2kUSqEBLUuwHCJkNpwC9LfeNvfFj3v3o45ccXfoNpump</t>
        </is>
      </c>
      <c r="B120" t="inlineStr">
        <is>
          <t>lumpen</t>
        </is>
      </c>
      <c r="C120" t="n">
        <v>1</v>
      </c>
      <c r="D120" t="n">
        <v>-9.08</v>
      </c>
      <c r="E120" t="n">
        <v>-0.77</v>
      </c>
      <c r="F120" t="n">
        <v>11.75</v>
      </c>
      <c r="G120" t="n">
        <v>2.68</v>
      </c>
      <c r="H120" t="n">
        <v>1</v>
      </c>
      <c r="I120" t="n">
        <v>1</v>
      </c>
      <c r="J120" t="n">
        <v>-1</v>
      </c>
      <c r="K120" t="n">
        <v>-1</v>
      </c>
      <c r="L120">
        <f>HYPERLINK("https://www.defined.fi/sol/2kUSqEBLUuwHCJkNpwC9LfeNvfFj3v3o45ccXfoNpump?maker=HdxkiXqeN6qpK2YbG51W23QSWj3Yygc1eEk2zwmKJExp","https://www.defined.fi/sol/2kUSqEBLUuwHCJkNpwC9LfeNvfFj3v3o45ccXfoNpump?maker=HdxkiXqeN6qpK2YbG51W23QSWj3Yygc1eEk2zwmKJExp")</f>
        <v/>
      </c>
      <c r="M120">
        <f>HYPERLINK("https://dexscreener.com/solana/2kUSqEBLUuwHCJkNpwC9LfeNvfFj3v3o45ccXfoNpump?maker=HdxkiXqeN6qpK2YbG51W23QSWj3Yygc1eEk2zwmKJExp","https://dexscreener.com/solana/2kUSqEBLUuwHCJkNpwC9LfeNvfFj3v3o45ccXfoNpump?maker=HdxkiXqeN6qpK2YbG51W23QSWj3Yygc1eEk2zwmKJExp")</f>
        <v/>
      </c>
    </row>
    <row r="121">
      <c r="A121" t="inlineStr">
        <is>
          <t>FftrFmdB4uEDxWj7h6Xqrwn5ukk7cpTehq6xLLCcpump</t>
        </is>
      </c>
      <c r="B121" t="inlineStr">
        <is>
          <t>MOLITA</t>
        </is>
      </c>
      <c r="C121" t="n">
        <v>1</v>
      </c>
      <c r="D121" t="n">
        <v>-7.08</v>
      </c>
      <c r="E121" t="n">
        <v>-0.8100000000000001</v>
      </c>
      <c r="F121" t="n">
        <v>8.779999999999999</v>
      </c>
      <c r="G121" t="n">
        <v>1.7</v>
      </c>
      <c r="H121" t="n">
        <v>1</v>
      </c>
      <c r="I121" t="n">
        <v>1</v>
      </c>
      <c r="J121" t="n">
        <v>-1</v>
      </c>
      <c r="K121" t="n">
        <v>-1</v>
      </c>
      <c r="L121">
        <f>HYPERLINK("https://www.defined.fi/sol/FftrFmdB4uEDxWj7h6Xqrwn5ukk7cpTehq6xLLCcpump?maker=HdxkiXqeN6qpK2YbG51W23QSWj3Yygc1eEk2zwmKJExp","https://www.defined.fi/sol/FftrFmdB4uEDxWj7h6Xqrwn5ukk7cpTehq6xLLCcpump?maker=HdxkiXqeN6qpK2YbG51W23QSWj3Yygc1eEk2zwmKJExp")</f>
        <v/>
      </c>
      <c r="M121">
        <f>HYPERLINK("https://dexscreener.com/solana/FftrFmdB4uEDxWj7h6Xqrwn5ukk7cpTehq6xLLCcpump?maker=HdxkiXqeN6qpK2YbG51W23QSWj3Yygc1eEk2zwmKJExp","https://dexscreener.com/solana/FftrFmdB4uEDxWj7h6Xqrwn5ukk7cpTehq6xLLCcpump?maker=HdxkiXqeN6qpK2YbG51W23QSWj3Yygc1eEk2zwmKJExp")</f>
        <v/>
      </c>
    </row>
    <row r="122">
      <c r="A122" t="inlineStr">
        <is>
          <t>9BB6NFEcjBCtnNLFko2FqVQBq8HHM13kCyYcdQbgpump</t>
        </is>
      </c>
      <c r="B122" t="inlineStr">
        <is>
          <t>Fartcoin</t>
        </is>
      </c>
      <c r="C122" t="n">
        <v>1</v>
      </c>
      <c r="D122" t="n">
        <v>696.16</v>
      </c>
      <c r="E122" t="n">
        <v>15</v>
      </c>
      <c r="F122" t="n">
        <v>43.94</v>
      </c>
      <c r="G122" t="n">
        <v>740.1</v>
      </c>
      <c r="H122" t="n">
        <v>2</v>
      </c>
      <c r="I122" t="n">
        <v>49</v>
      </c>
      <c r="J122" t="n">
        <v>-1</v>
      </c>
      <c r="K122" t="n">
        <v>-1</v>
      </c>
      <c r="L122">
        <f>HYPERLINK("https://www.defined.fi/sol/9BB6NFEcjBCtnNLFko2FqVQBq8HHM13kCyYcdQbgpump?maker=HdxkiXqeN6qpK2YbG51W23QSWj3Yygc1eEk2zwmKJExp","https://www.defined.fi/sol/9BB6NFEcjBCtnNLFko2FqVQBq8HHM13kCyYcdQbgpump?maker=HdxkiXqeN6qpK2YbG51W23QSWj3Yygc1eEk2zwmKJExp")</f>
        <v/>
      </c>
      <c r="M122">
        <f>HYPERLINK("https://dexscreener.com/solana/9BB6NFEcjBCtnNLFko2FqVQBq8HHM13kCyYcdQbgpump?maker=HdxkiXqeN6qpK2YbG51W23QSWj3Yygc1eEk2zwmKJExp","https://dexscreener.com/solana/9BB6NFEcjBCtnNLFko2FqVQBq8HHM13kCyYcdQbgpump?maker=HdxkiXqeN6qpK2YbG51W23QSWj3Yygc1eEk2zwmKJExp")</f>
        <v/>
      </c>
    </row>
    <row r="123">
      <c r="A123" t="inlineStr">
        <is>
          <t>5fP9sN3tkcjQcZx1Sf1AcEFw4j8u85SFYMA1WoNNpump</t>
        </is>
      </c>
      <c r="B123" t="inlineStr">
        <is>
          <t>TYPHLOSION</t>
        </is>
      </c>
      <c r="C123" t="n">
        <v>1</v>
      </c>
      <c r="D123" t="n">
        <v>-4.35</v>
      </c>
      <c r="E123" t="n">
        <v>-0.83</v>
      </c>
      <c r="F123" t="n">
        <v>5.25</v>
      </c>
      <c r="G123" t="n">
        <v>0.905</v>
      </c>
      <c r="H123" t="n">
        <v>1</v>
      </c>
      <c r="I123" t="n">
        <v>1</v>
      </c>
      <c r="J123" t="n">
        <v>-1</v>
      </c>
      <c r="K123" t="n">
        <v>-1</v>
      </c>
      <c r="L123">
        <f>HYPERLINK("https://www.defined.fi/sol/5fP9sN3tkcjQcZx1Sf1AcEFw4j8u85SFYMA1WoNNpump?maker=HdxkiXqeN6qpK2YbG51W23QSWj3Yygc1eEk2zwmKJExp","https://www.defined.fi/sol/5fP9sN3tkcjQcZx1Sf1AcEFw4j8u85SFYMA1WoNNpump?maker=HdxkiXqeN6qpK2YbG51W23QSWj3Yygc1eEk2zwmKJExp")</f>
        <v/>
      </c>
      <c r="M123">
        <f>HYPERLINK("https://dexscreener.com/solana/5fP9sN3tkcjQcZx1Sf1AcEFw4j8u85SFYMA1WoNNpump?maker=HdxkiXqeN6qpK2YbG51W23QSWj3Yygc1eEk2zwmKJExp","https://dexscreener.com/solana/5fP9sN3tkcjQcZx1Sf1AcEFw4j8u85SFYMA1WoNNpump?maker=HdxkiXqeN6qpK2YbG51W23QSWj3Yygc1eEk2zwmKJExp")</f>
        <v/>
      </c>
    </row>
    <row r="124">
      <c r="A124" t="inlineStr">
        <is>
          <t>FoTGRd5Q4uqoUqmXiePquqPiy5jmUAftKV1aDxHSpump</t>
        </is>
      </c>
      <c r="B124" t="inlineStr">
        <is>
          <t>BJORN</t>
        </is>
      </c>
      <c r="C124" t="n">
        <v>1</v>
      </c>
      <c r="D124" t="n">
        <v>-3.27</v>
      </c>
      <c r="E124" t="n">
        <v>-0.8</v>
      </c>
      <c r="F124" t="n">
        <v>4.11</v>
      </c>
      <c r="G124" t="n">
        <v>0.836</v>
      </c>
      <c r="H124" t="n">
        <v>1</v>
      </c>
      <c r="I124" t="n">
        <v>1</v>
      </c>
      <c r="J124" t="n">
        <v>-1</v>
      </c>
      <c r="K124" t="n">
        <v>-1</v>
      </c>
      <c r="L124">
        <f>HYPERLINK("https://www.defined.fi/sol/FoTGRd5Q4uqoUqmXiePquqPiy5jmUAftKV1aDxHSpump?maker=HdxkiXqeN6qpK2YbG51W23QSWj3Yygc1eEk2zwmKJExp","https://www.defined.fi/sol/FoTGRd5Q4uqoUqmXiePquqPiy5jmUAftKV1aDxHSpump?maker=HdxkiXqeN6qpK2YbG51W23QSWj3Yygc1eEk2zwmKJExp")</f>
        <v/>
      </c>
      <c r="M124">
        <f>HYPERLINK("https://dexscreener.com/solana/FoTGRd5Q4uqoUqmXiePquqPiy5jmUAftKV1aDxHSpump?maker=HdxkiXqeN6qpK2YbG51W23QSWj3Yygc1eEk2zwmKJExp","https://dexscreener.com/solana/FoTGRd5Q4uqoUqmXiePquqPiy5jmUAftKV1aDxHSpump?maker=HdxkiXqeN6qpK2YbG51W23QSWj3Yygc1eEk2zwmKJExp")</f>
        <v/>
      </c>
    </row>
    <row r="125">
      <c r="A125" t="inlineStr">
        <is>
          <t>GQPv1AENCCc3yQDWukp8V2PLoWuhA63mwf1HbuyYpump</t>
        </is>
      </c>
      <c r="B125" t="inlineStr">
        <is>
          <t>retardian</t>
        </is>
      </c>
      <c r="C125" t="n">
        <v>1</v>
      </c>
      <c r="D125" t="n">
        <v>-4.3</v>
      </c>
      <c r="E125" t="n">
        <v>-0.83</v>
      </c>
      <c r="F125" t="n">
        <v>5.15</v>
      </c>
      <c r="G125" t="n">
        <v>0.853</v>
      </c>
      <c r="H125" t="n">
        <v>1</v>
      </c>
      <c r="I125" t="n">
        <v>1</v>
      </c>
      <c r="J125" t="n">
        <v>-1</v>
      </c>
      <c r="K125" t="n">
        <v>-1</v>
      </c>
      <c r="L125">
        <f>HYPERLINK("https://www.defined.fi/sol/GQPv1AENCCc3yQDWukp8V2PLoWuhA63mwf1HbuyYpump?maker=HdxkiXqeN6qpK2YbG51W23QSWj3Yygc1eEk2zwmKJExp","https://www.defined.fi/sol/GQPv1AENCCc3yQDWukp8V2PLoWuhA63mwf1HbuyYpump?maker=HdxkiXqeN6qpK2YbG51W23QSWj3Yygc1eEk2zwmKJExp")</f>
        <v/>
      </c>
      <c r="M125">
        <f>HYPERLINK("https://dexscreener.com/solana/GQPv1AENCCc3yQDWukp8V2PLoWuhA63mwf1HbuyYpump?maker=HdxkiXqeN6qpK2YbG51W23QSWj3Yygc1eEk2zwmKJExp","https://dexscreener.com/solana/GQPv1AENCCc3yQDWukp8V2PLoWuhA63mwf1HbuyYpump?maker=HdxkiXqeN6qpK2YbG51W23QSWj3Yygc1eEk2zwmKJExp")</f>
        <v/>
      </c>
    </row>
    <row r="126">
      <c r="A126" t="inlineStr">
        <is>
          <t>6mD7AJU7KaF7CPkqyM7D2wN84ovNVLttKSYXtwBXpump</t>
        </is>
      </c>
      <c r="B126" t="inlineStr">
        <is>
          <t>ARTWIC</t>
        </is>
      </c>
      <c r="C126" t="n">
        <v>1</v>
      </c>
      <c r="D126" t="n">
        <v>-3.83</v>
      </c>
      <c r="E126" t="n">
        <v>-0.78</v>
      </c>
      <c r="F126" t="n">
        <v>4.93</v>
      </c>
      <c r="G126" t="n">
        <v>1.1</v>
      </c>
      <c r="H126" t="n">
        <v>1</v>
      </c>
      <c r="I126" t="n">
        <v>1</v>
      </c>
      <c r="J126" t="n">
        <v>-1</v>
      </c>
      <c r="K126" t="n">
        <v>-1</v>
      </c>
      <c r="L126">
        <f>HYPERLINK("https://www.defined.fi/sol/6mD7AJU7KaF7CPkqyM7D2wN84ovNVLttKSYXtwBXpump?maker=HdxkiXqeN6qpK2YbG51W23QSWj3Yygc1eEk2zwmKJExp","https://www.defined.fi/sol/6mD7AJU7KaF7CPkqyM7D2wN84ovNVLttKSYXtwBXpump?maker=HdxkiXqeN6qpK2YbG51W23QSWj3Yygc1eEk2zwmKJExp")</f>
        <v/>
      </c>
      <c r="M126">
        <f>HYPERLINK("https://dexscreener.com/solana/6mD7AJU7KaF7CPkqyM7D2wN84ovNVLttKSYXtwBXpump?maker=HdxkiXqeN6qpK2YbG51W23QSWj3Yygc1eEk2zwmKJExp","https://dexscreener.com/solana/6mD7AJU7KaF7CPkqyM7D2wN84ovNVLttKSYXtwBXpump?maker=HdxkiXqeN6qpK2YbG51W23QSWj3Yygc1eEk2zwmKJExp")</f>
        <v/>
      </c>
    </row>
    <row r="127">
      <c r="A127" t="inlineStr">
        <is>
          <t>C6fgHJGv521D7EYZy1PFFQfjbvTJpxWpAqW8dPLZpump</t>
        </is>
      </c>
      <c r="B127" t="inlineStr">
        <is>
          <t>MDSC</t>
        </is>
      </c>
      <c r="C127" t="n">
        <v>1</v>
      </c>
      <c r="D127" t="n">
        <v>-2.12</v>
      </c>
      <c r="E127" t="n">
        <v>-1</v>
      </c>
      <c r="F127" t="n">
        <v>2.93</v>
      </c>
      <c r="G127" t="n">
        <v>0</v>
      </c>
      <c r="H127" t="n">
        <v>1</v>
      </c>
      <c r="I127" t="n">
        <v>0</v>
      </c>
      <c r="J127" t="n">
        <v>-1</v>
      </c>
      <c r="K127" t="n">
        <v>-1</v>
      </c>
      <c r="L127">
        <f>HYPERLINK("https://www.defined.fi/sol/C6fgHJGv521D7EYZy1PFFQfjbvTJpxWpAqW8dPLZpump?maker=HdxkiXqeN6qpK2YbG51W23QSWj3Yygc1eEk2zwmKJExp","https://www.defined.fi/sol/C6fgHJGv521D7EYZy1PFFQfjbvTJpxWpAqW8dPLZpump?maker=HdxkiXqeN6qpK2YbG51W23QSWj3Yygc1eEk2zwmKJExp")</f>
        <v/>
      </c>
      <c r="M127">
        <f>HYPERLINK("https://dexscreener.com/solana/C6fgHJGv521D7EYZy1PFFQfjbvTJpxWpAqW8dPLZpump?maker=HdxkiXqeN6qpK2YbG51W23QSWj3Yygc1eEk2zwmKJExp","https://dexscreener.com/solana/C6fgHJGv521D7EYZy1PFFQfjbvTJpxWpAqW8dPLZpump?maker=HdxkiXqeN6qpK2YbG51W23QSWj3Yygc1eEk2zwmKJExp")</f>
        <v/>
      </c>
    </row>
    <row r="128">
      <c r="A128" t="inlineStr">
        <is>
          <t>HWrpNTe1p2i5rbYegFNxgoB1A47UgGoicW1EWRnSpump</t>
        </is>
      </c>
      <c r="B128" t="inlineStr">
        <is>
          <t>EVE</t>
        </is>
      </c>
      <c r="C128" t="n">
        <v>1</v>
      </c>
      <c r="D128" t="n">
        <v>-4.69</v>
      </c>
      <c r="E128" t="n">
        <v>-0.8100000000000001</v>
      </c>
      <c r="F128" t="n">
        <v>5.8</v>
      </c>
      <c r="G128" t="n">
        <v>1.11</v>
      </c>
      <c r="H128" t="n">
        <v>1</v>
      </c>
      <c r="I128" t="n">
        <v>1</v>
      </c>
      <c r="J128" t="n">
        <v>-1</v>
      </c>
      <c r="K128" t="n">
        <v>-1</v>
      </c>
      <c r="L128">
        <f>HYPERLINK("https://www.defined.fi/sol/HWrpNTe1p2i5rbYegFNxgoB1A47UgGoicW1EWRnSpump?maker=HdxkiXqeN6qpK2YbG51W23QSWj3Yygc1eEk2zwmKJExp","https://www.defined.fi/sol/HWrpNTe1p2i5rbYegFNxgoB1A47UgGoicW1EWRnSpump?maker=HdxkiXqeN6qpK2YbG51W23QSWj3Yygc1eEk2zwmKJExp")</f>
        <v/>
      </c>
      <c r="M128">
        <f>HYPERLINK("https://dexscreener.com/solana/HWrpNTe1p2i5rbYegFNxgoB1A47UgGoicW1EWRnSpump?maker=HdxkiXqeN6qpK2YbG51W23QSWj3Yygc1eEk2zwmKJExp","https://dexscreener.com/solana/HWrpNTe1p2i5rbYegFNxgoB1A47UgGoicW1EWRnSpump?maker=HdxkiXqeN6qpK2YbG51W23QSWj3Yygc1eEk2zwmKJExp")</f>
        <v/>
      </c>
    </row>
    <row r="129">
      <c r="A129" t="inlineStr">
        <is>
          <t>ASuLL9SrJwnUVxDHaX5igty1Ms4DNf3yBoYVmkAvpump</t>
        </is>
      </c>
      <c r="B129" t="inlineStr">
        <is>
          <t>FELIX</t>
        </is>
      </c>
      <c r="C129" t="n">
        <v>1</v>
      </c>
      <c r="D129" t="n">
        <v>-8.85</v>
      </c>
      <c r="E129" t="n">
        <v>-0.88</v>
      </c>
      <c r="F129" t="n">
        <v>10.01</v>
      </c>
      <c r="G129" t="n">
        <v>1.16</v>
      </c>
      <c r="H129" t="n">
        <v>1</v>
      </c>
      <c r="I129" t="n">
        <v>1</v>
      </c>
      <c r="J129" t="n">
        <v>-1</v>
      </c>
      <c r="K129" t="n">
        <v>-1</v>
      </c>
      <c r="L129">
        <f>HYPERLINK("https://www.defined.fi/sol/ASuLL9SrJwnUVxDHaX5igty1Ms4DNf3yBoYVmkAvpump?maker=HdxkiXqeN6qpK2YbG51W23QSWj3Yygc1eEk2zwmKJExp","https://www.defined.fi/sol/ASuLL9SrJwnUVxDHaX5igty1Ms4DNf3yBoYVmkAvpump?maker=HdxkiXqeN6qpK2YbG51W23QSWj3Yygc1eEk2zwmKJExp")</f>
        <v/>
      </c>
      <c r="M129">
        <f>HYPERLINK("https://dexscreener.com/solana/ASuLL9SrJwnUVxDHaX5igty1Ms4DNf3yBoYVmkAvpump?maker=HdxkiXqeN6qpK2YbG51W23QSWj3Yygc1eEk2zwmKJExp","https://dexscreener.com/solana/ASuLL9SrJwnUVxDHaX5igty1Ms4DNf3yBoYVmkAvpump?maker=HdxkiXqeN6qpK2YbG51W23QSWj3Yygc1eEk2zwmKJExp")</f>
        <v/>
      </c>
    </row>
    <row r="130">
      <c r="A130" t="inlineStr">
        <is>
          <t>F83d2t42SdAKyftLN2WXS5f4TYdv9NMGehWSJZT1pump</t>
        </is>
      </c>
      <c r="B130" t="inlineStr">
        <is>
          <t>Minnie</t>
        </is>
      </c>
      <c r="C130" t="n">
        <v>1</v>
      </c>
      <c r="D130" t="n">
        <v>-1.82</v>
      </c>
      <c r="E130" t="n">
        <v>-1</v>
      </c>
      <c r="F130" t="n">
        <v>2.9</v>
      </c>
      <c r="G130" t="n">
        <v>1.09</v>
      </c>
      <c r="H130" t="n">
        <v>1</v>
      </c>
      <c r="I130" t="n">
        <v>1</v>
      </c>
      <c r="J130" t="n">
        <v>-1</v>
      </c>
      <c r="K130" t="n">
        <v>-1</v>
      </c>
      <c r="L130">
        <f>HYPERLINK("https://www.defined.fi/sol/F83d2t42SdAKyftLN2WXS5f4TYdv9NMGehWSJZT1pump?maker=HdxkiXqeN6qpK2YbG51W23QSWj3Yygc1eEk2zwmKJExp","https://www.defined.fi/sol/F83d2t42SdAKyftLN2WXS5f4TYdv9NMGehWSJZT1pump?maker=HdxkiXqeN6qpK2YbG51W23QSWj3Yygc1eEk2zwmKJExp")</f>
        <v/>
      </c>
      <c r="M130">
        <f>HYPERLINK("https://dexscreener.com/solana/F83d2t42SdAKyftLN2WXS5f4TYdv9NMGehWSJZT1pump?maker=HdxkiXqeN6qpK2YbG51W23QSWj3Yygc1eEk2zwmKJExp","https://dexscreener.com/solana/F83d2t42SdAKyftLN2WXS5f4TYdv9NMGehWSJZT1pump?maker=HdxkiXqeN6qpK2YbG51W23QSWj3Yygc1eEk2zwmKJExp")</f>
        <v/>
      </c>
    </row>
    <row r="131">
      <c r="A131" t="inlineStr">
        <is>
          <t>6AnsXvYDACpGtPrqfxMKBYobP1zt1zXTqjKjsZhHpump</t>
        </is>
      </c>
      <c r="B131" t="inlineStr">
        <is>
          <t>MAC</t>
        </is>
      </c>
      <c r="C131" t="n">
        <v>1</v>
      </c>
      <c r="D131" t="n">
        <v>-0.786</v>
      </c>
      <c r="E131" t="n">
        <v>-1</v>
      </c>
      <c r="F131" t="n">
        <v>1.97</v>
      </c>
      <c r="G131" t="n">
        <v>1.18</v>
      </c>
      <c r="H131" t="n">
        <v>1</v>
      </c>
      <c r="I131" t="n">
        <v>1</v>
      </c>
      <c r="J131" t="n">
        <v>-1</v>
      </c>
      <c r="K131" t="n">
        <v>-1</v>
      </c>
      <c r="L131">
        <f>HYPERLINK("https://www.defined.fi/sol/6AnsXvYDACpGtPrqfxMKBYobP1zt1zXTqjKjsZhHpump?maker=HdxkiXqeN6qpK2YbG51W23QSWj3Yygc1eEk2zwmKJExp","https://www.defined.fi/sol/6AnsXvYDACpGtPrqfxMKBYobP1zt1zXTqjKjsZhHpump?maker=HdxkiXqeN6qpK2YbG51W23QSWj3Yygc1eEk2zwmKJExp")</f>
        <v/>
      </c>
      <c r="M131">
        <f>HYPERLINK("https://dexscreener.com/solana/6AnsXvYDACpGtPrqfxMKBYobP1zt1zXTqjKjsZhHpump?maker=HdxkiXqeN6qpK2YbG51W23QSWj3Yygc1eEk2zwmKJExp","https://dexscreener.com/solana/6AnsXvYDACpGtPrqfxMKBYobP1zt1zXTqjKjsZhHpump?maker=HdxkiXqeN6qpK2YbG51W23QSWj3Yygc1eEk2zwmKJExp")</f>
        <v/>
      </c>
    </row>
    <row r="132">
      <c r="A132" t="inlineStr">
        <is>
          <t>BwYSQDarfvBANVnn6sVtxYdDKrKbyGQ4UiNY5YHnf69U</t>
        </is>
      </c>
      <c r="B132" t="inlineStr">
        <is>
          <t>clit</t>
        </is>
      </c>
      <c r="C132" t="n">
        <v>1</v>
      </c>
      <c r="D132" t="n">
        <v>-0.384</v>
      </c>
      <c r="E132" t="n">
        <v>-0.2</v>
      </c>
      <c r="F132" t="n">
        <v>1.93</v>
      </c>
      <c r="G132" t="n">
        <v>1.55</v>
      </c>
      <c r="H132" t="n">
        <v>1</v>
      </c>
      <c r="I132" t="n">
        <v>1</v>
      </c>
      <c r="J132" t="n">
        <v>-1</v>
      </c>
      <c r="K132" t="n">
        <v>-1</v>
      </c>
      <c r="L132">
        <f>HYPERLINK("https://www.defined.fi/sol/BwYSQDarfvBANVnn6sVtxYdDKrKbyGQ4UiNY5YHnf69U?maker=HdxkiXqeN6qpK2YbG51W23QSWj3Yygc1eEk2zwmKJExp","https://www.defined.fi/sol/BwYSQDarfvBANVnn6sVtxYdDKrKbyGQ4UiNY5YHnf69U?maker=HdxkiXqeN6qpK2YbG51W23QSWj3Yygc1eEk2zwmKJExp")</f>
        <v/>
      </c>
      <c r="M132">
        <f>HYPERLINK("https://dexscreener.com/solana/BwYSQDarfvBANVnn6sVtxYdDKrKbyGQ4UiNY5YHnf69U?maker=HdxkiXqeN6qpK2YbG51W23QSWj3Yygc1eEk2zwmKJExp","https://dexscreener.com/solana/BwYSQDarfvBANVnn6sVtxYdDKrKbyGQ4UiNY5YHnf69U?maker=HdxkiXqeN6qpK2YbG51W23QSWj3Yygc1eEk2zwmKJExp")</f>
        <v/>
      </c>
    </row>
    <row r="133">
      <c r="A133" t="inlineStr">
        <is>
          <t>6URDrfkefQRVyNuvjA5R2Z24jQ8eE9MesKVZb73qpump</t>
        </is>
      </c>
      <c r="B133" t="inlineStr">
        <is>
          <t>ivy</t>
        </is>
      </c>
      <c r="C133" t="n">
        <v>1</v>
      </c>
      <c r="D133" t="n">
        <v>-1.74</v>
      </c>
      <c r="E133" t="n">
        <v>-0.33</v>
      </c>
      <c r="F133" t="n">
        <v>5.25</v>
      </c>
      <c r="G133" t="n">
        <v>3.51</v>
      </c>
      <c r="H133" t="n">
        <v>1</v>
      </c>
      <c r="I133" t="n">
        <v>1</v>
      </c>
      <c r="J133" t="n">
        <v>-1</v>
      </c>
      <c r="K133" t="n">
        <v>-1</v>
      </c>
      <c r="L133">
        <f>HYPERLINK("https://www.defined.fi/sol/6URDrfkefQRVyNuvjA5R2Z24jQ8eE9MesKVZb73qpump?maker=HdxkiXqeN6qpK2YbG51W23QSWj3Yygc1eEk2zwmKJExp","https://www.defined.fi/sol/6URDrfkefQRVyNuvjA5R2Z24jQ8eE9MesKVZb73qpump?maker=HdxkiXqeN6qpK2YbG51W23QSWj3Yygc1eEk2zwmKJExp")</f>
        <v/>
      </c>
      <c r="M133">
        <f>HYPERLINK("https://dexscreener.com/solana/6URDrfkefQRVyNuvjA5R2Z24jQ8eE9MesKVZb73qpump?maker=HdxkiXqeN6qpK2YbG51W23QSWj3Yygc1eEk2zwmKJExp","https://dexscreener.com/solana/6URDrfkefQRVyNuvjA5R2Z24jQ8eE9MesKVZb73qpump?maker=HdxkiXqeN6qpK2YbG51W23QSWj3Yygc1eEk2zwmKJExp")</f>
        <v/>
      </c>
    </row>
    <row r="134">
      <c r="A134" t="inlineStr">
        <is>
          <t>6Qa9f3b3tRtmXgBVanomwFWGyYs6kMJxV6euGtrMpump</t>
        </is>
      </c>
      <c r="B134" t="inlineStr">
        <is>
          <t>JESUSAI</t>
        </is>
      </c>
      <c r="C134" t="n">
        <v>1</v>
      </c>
      <c r="D134" t="n">
        <v>-1.59</v>
      </c>
      <c r="E134" t="n">
        <v>-1</v>
      </c>
      <c r="F134" t="n">
        <v>2.9</v>
      </c>
      <c r="G134" t="n">
        <v>1.31</v>
      </c>
      <c r="H134" t="n">
        <v>1</v>
      </c>
      <c r="I134" t="n">
        <v>1</v>
      </c>
      <c r="J134" t="n">
        <v>-1</v>
      </c>
      <c r="K134" t="n">
        <v>-1</v>
      </c>
      <c r="L134">
        <f>HYPERLINK("https://www.defined.fi/sol/6Qa9f3b3tRtmXgBVanomwFWGyYs6kMJxV6euGtrMpump?maker=HdxkiXqeN6qpK2YbG51W23QSWj3Yygc1eEk2zwmKJExp","https://www.defined.fi/sol/6Qa9f3b3tRtmXgBVanomwFWGyYs6kMJxV6euGtrMpump?maker=HdxkiXqeN6qpK2YbG51W23QSWj3Yygc1eEk2zwmKJExp")</f>
        <v/>
      </c>
      <c r="M134">
        <f>HYPERLINK("https://dexscreener.com/solana/6Qa9f3b3tRtmXgBVanomwFWGyYs6kMJxV6euGtrMpump?maker=HdxkiXqeN6qpK2YbG51W23QSWj3Yygc1eEk2zwmKJExp","https://dexscreener.com/solana/6Qa9f3b3tRtmXgBVanomwFWGyYs6kMJxV6euGtrMpump?maker=HdxkiXqeN6qpK2YbG51W23QSWj3Yygc1eEk2zwmKJExp")</f>
        <v/>
      </c>
    </row>
    <row r="135">
      <c r="A135" t="inlineStr">
        <is>
          <t>C6boQPA5pKkwcULa6ku3EKQJCXFYq1nUiZJQ1mrCpump</t>
        </is>
      </c>
      <c r="B135" t="inlineStr">
        <is>
          <t>Yo</t>
        </is>
      </c>
      <c r="C135" t="n">
        <v>1</v>
      </c>
      <c r="D135" t="n">
        <v>-15.71</v>
      </c>
      <c r="E135" t="n">
        <v>-0.83</v>
      </c>
      <c r="F135" t="n">
        <v>19.01</v>
      </c>
      <c r="G135" t="n">
        <v>3.3</v>
      </c>
      <c r="H135" t="n">
        <v>1</v>
      </c>
      <c r="I135" t="n">
        <v>1</v>
      </c>
      <c r="J135" t="n">
        <v>-1</v>
      </c>
      <c r="K135" t="n">
        <v>-1</v>
      </c>
      <c r="L135">
        <f>HYPERLINK("https://www.defined.fi/sol/C6boQPA5pKkwcULa6ku3EKQJCXFYq1nUiZJQ1mrCpump?maker=HdxkiXqeN6qpK2YbG51W23QSWj3Yygc1eEk2zwmKJExp","https://www.defined.fi/sol/C6boQPA5pKkwcULa6ku3EKQJCXFYq1nUiZJQ1mrCpump?maker=HdxkiXqeN6qpK2YbG51W23QSWj3Yygc1eEk2zwmKJExp")</f>
        <v/>
      </c>
      <c r="M135">
        <f>HYPERLINK("https://dexscreener.com/solana/C6boQPA5pKkwcULa6ku3EKQJCXFYq1nUiZJQ1mrCpump?maker=HdxkiXqeN6qpK2YbG51W23QSWj3Yygc1eEk2zwmKJExp","https://dexscreener.com/solana/C6boQPA5pKkwcULa6ku3EKQJCXFYq1nUiZJQ1mrCpump?maker=HdxkiXqeN6qpK2YbG51W23QSWj3Yygc1eEk2zwmKJExp")</f>
        <v/>
      </c>
    </row>
    <row r="136">
      <c r="A136" t="inlineStr">
        <is>
          <t>4t4ConHMXXcwtTuW86NXQcdvWBVsLzHLzcnHpW1c6Det</t>
        </is>
      </c>
      <c r="B136" t="inlineStr">
        <is>
          <t>PENIS</t>
        </is>
      </c>
      <c r="C136" t="n">
        <v>1</v>
      </c>
      <c r="D136" t="n">
        <v>3.42</v>
      </c>
      <c r="E136" t="n">
        <v>0.07000000000000001</v>
      </c>
      <c r="F136" t="n">
        <v>48.84</v>
      </c>
      <c r="G136" t="n">
        <v>52.26</v>
      </c>
      <c r="H136" t="n">
        <v>2</v>
      </c>
      <c r="I136" t="n">
        <v>1</v>
      </c>
      <c r="J136" t="n">
        <v>-1</v>
      </c>
      <c r="K136" t="n">
        <v>-1</v>
      </c>
      <c r="L136">
        <f>HYPERLINK("https://www.defined.fi/sol/4t4ConHMXXcwtTuW86NXQcdvWBVsLzHLzcnHpW1c6Det?maker=HdxkiXqeN6qpK2YbG51W23QSWj3Yygc1eEk2zwmKJExp","https://www.defined.fi/sol/4t4ConHMXXcwtTuW86NXQcdvWBVsLzHLzcnHpW1c6Det?maker=HdxkiXqeN6qpK2YbG51W23QSWj3Yygc1eEk2zwmKJExp")</f>
        <v/>
      </c>
      <c r="M136">
        <f>HYPERLINK("https://dexscreener.com/solana/4t4ConHMXXcwtTuW86NXQcdvWBVsLzHLzcnHpW1c6Det?maker=HdxkiXqeN6qpK2YbG51W23QSWj3Yygc1eEk2zwmKJExp","https://dexscreener.com/solana/4t4ConHMXXcwtTuW86NXQcdvWBVsLzHLzcnHpW1c6Det?maker=HdxkiXqeN6qpK2YbG51W23QSWj3Yygc1eEk2zwmKJExp")</f>
        <v/>
      </c>
    </row>
    <row r="137">
      <c r="A137" t="inlineStr">
        <is>
          <t>FQ1tyso61AH1tzodyJfSwmzsD3GToybbRNoZxUBz21p8</t>
        </is>
      </c>
      <c r="B137" t="inlineStr">
        <is>
          <t>vvaifu</t>
        </is>
      </c>
      <c r="C137" t="n">
        <v>1</v>
      </c>
      <c r="D137" t="n">
        <v>15.94</v>
      </c>
      <c r="E137" t="n">
        <v>1.61</v>
      </c>
      <c r="F137" t="n">
        <v>9.869999999999999</v>
      </c>
      <c r="G137" t="n">
        <v>25.81</v>
      </c>
      <c r="H137" t="n">
        <v>1</v>
      </c>
      <c r="I137" t="n">
        <v>5</v>
      </c>
      <c r="J137" t="n">
        <v>-1</v>
      </c>
      <c r="K137" t="n">
        <v>-1</v>
      </c>
      <c r="L137">
        <f>HYPERLINK("https://www.defined.fi/sol/FQ1tyso61AH1tzodyJfSwmzsD3GToybbRNoZxUBz21p8?maker=HdxkiXqeN6qpK2YbG51W23QSWj3Yygc1eEk2zwmKJExp","https://www.defined.fi/sol/FQ1tyso61AH1tzodyJfSwmzsD3GToybbRNoZxUBz21p8?maker=HdxkiXqeN6qpK2YbG51W23QSWj3Yygc1eEk2zwmKJExp")</f>
        <v/>
      </c>
      <c r="M137">
        <f>HYPERLINK("https://dexscreener.com/solana/FQ1tyso61AH1tzodyJfSwmzsD3GToybbRNoZxUBz21p8?maker=HdxkiXqeN6qpK2YbG51W23QSWj3Yygc1eEk2zwmKJExp","https://dexscreener.com/solana/FQ1tyso61AH1tzodyJfSwmzsD3GToybbRNoZxUBz21p8?maker=HdxkiXqeN6qpK2YbG51W23QSWj3Yygc1eEk2zwmKJExp")</f>
        <v/>
      </c>
    </row>
    <row r="138">
      <c r="A138" t="inlineStr">
        <is>
          <t>Dd1K743wDuB71T3M4uKXc8a29VsZjnoofKVhTt9Apump</t>
        </is>
      </c>
      <c r="B138" t="inlineStr">
        <is>
          <t>Miledy</t>
        </is>
      </c>
      <c r="C138" t="n">
        <v>1</v>
      </c>
      <c r="D138" t="n">
        <v>-1.37</v>
      </c>
      <c r="E138" t="n">
        <v>-1</v>
      </c>
      <c r="F138" t="n">
        <v>2.7</v>
      </c>
      <c r="G138" t="n">
        <v>1.34</v>
      </c>
      <c r="H138" t="n">
        <v>1</v>
      </c>
      <c r="I138" t="n">
        <v>1</v>
      </c>
      <c r="J138" t="n">
        <v>-1</v>
      </c>
      <c r="K138" t="n">
        <v>-1</v>
      </c>
      <c r="L138">
        <f>HYPERLINK("https://www.defined.fi/sol/Dd1K743wDuB71T3M4uKXc8a29VsZjnoofKVhTt9Apump?maker=HdxkiXqeN6qpK2YbG51W23QSWj3Yygc1eEk2zwmKJExp","https://www.defined.fi/sol/Dd1K743wDuB71T3M4uKXc8a29VsZjnoofKVhTt9Apump?maker=HdxkiXqeN6qpK2YbG51W23QSWj3Yygc1eEk2zwmKJExp")</f>
        <v/>
      </c>
      <c r="M138">
        <f>HYPERLINK("https://dexscreener.com/solana/Dd1K743wDuB71T3M4uKXc8a29VsZjnoofKVhTt9Apump?maker=HdxkiXqeN6qpK2YbG51W23QSWj3Yygc1eEk2zwmKJExp","https://dexscreener.com/solana/Dd1K743wDuB71T3M4uKXc8a29VsZjnoofKVhTt9Apump?maker=HdxkiXqeN6qpK2YbG51W23QSWj3Yygc1eEk2zwmKJExp")</f>
        <v/>
      </c>
    </row>
    <row r="139">
      <c r="A139" t="inlineStr">
        <is>
          <t>6vvHkyv2UMpyWXrQFUKbhJRdKsfHvZnXfESPQggLpump</t>
        </is>
      </c>
      <c r="B139" t="inlineStr">
        <is>
          <t>lulo</t>
        </is>
      </c>
      <c r="C139" t="n">
        <v>1</v>
      </c>
      <c r="D139" t="n">
        <v>-0.541</v>
      </c>
      <c r="E139" t="n">
        <v>-1</v>
      </c>
      <c r="F139" t="n">
        <v>1.95</v>
      </c>
      <c r="G139" t="n">
        <v>1.41</v>
      </c>
      <c r="H139" t="n">
        <v>1</v>
      </c>
      <c r="I139" t="n">
        <v>1</v>
      </c>
      <c r="J139" t="n">
        <v>-1</v>
      </c>
      <c r="K139" t="n">
        <v>-1</v>
      </c>
      <c r="L139">
        <f>HYPERLINK("https://www.defined.fi/sol/6vvHkyv2UMpyWXrQFUKbhJRdKsfHvZnXfESPQggLpump?maker=HdxkiXqeN6qpK2YbG51W23QSWj3Yygc1eEk2zwmKJExp","https://www.defined.fi/sol/6vvHkyv2UMpyWXrQFUKbhJRdKsfHvZnXfESPQggLpump?maker=HdxkiXqeN6qpK2YbG51W23QSWj3Yygc1eEk2zwmKJExp")</f>
        <v/>
      </c>
      <c r="M139">
        <f>HYPERLINK("https://dexscreener.com/solana/6vvHkyv2UMpyWXrQFUKbhJRdKsfHvZnXfESPQggLpump?maker=HdxkiXqeN6qpK2YbG51W23QSWj3Yygc1eEk2zwmKJExp","https://dexscreener.com/solana/6vvHkyv2UMpyWXrQFUKbhJRdKsfHvZnXfESPQggLpump?maker=HdxkiXqeN6qpK2YbG51W23QSWj3Yygc1eEk2zwmKJExp")</f>
        <v/>
      </c>
    </row>
    <row r="140">
      <c r="A140" t="inlineStr">
        <is>
          <t>DjMzWzcJLEsBXeKsdXi8goyFYUJ8si1vfHrfouTJpump</t>
        </is>
      </c>
      <c r="B140" t="inlineStr">
        <is>
          <t>PEAK</t>
        </is>
      </c>
      <c r="C140" t="n">
        <v>1</v>
      </c>
      <c r="D140" t="n">
        <v>-5.99</v>
      </c>
      <c r="E140" t="n">
        <v>-0.41</v>
      </c>
      <c r="F140" t="n">
        <v>14.79</v>
      </c>
      <c r="G140" t="n">
        <v>8.800000000000001</v>
      </c>
      <c r="H140" t="n">
        <v>1</v>
      </c>
      <c r="I140" t="n">
        <v>1</v>
      </c>
      <c r="J140" t="n">
        <v>-1</v>
      </c>
      <c r="K140" t="n">
        <v>-1</v>
      </c>
      <c r="L140">
        <f>HYPERLINK("https://www.defined.fi/sol/DjMzWzcJLEsBXeKsdXi8goyFYUJ8si1vfHrfouTJpump?maker=HdxkiXqeN6qpK2YbG51W23QSWj3Yygc1eEk2zwmKJExp","https://www.defined.fi/sol/DjMzWzcJLEsBXeKsdXi8goyFYUJ8si1vfHrfouTJpump?maker=HdxkiXqeN6qpK2YbG51W23QSWj3Yygc1eEk2zwmKJExp")</f>
        <v/>
      </c>
      <c r="M140">
        <f>HYPERLINK("https://dexscreener.com/solana/DjMzWzcJLEsBXeKsdXi8goyFYUJ8si1vfHrfouTJpump?maker=HdxkiXqeN6qpK2YbG51W23QSWj3Yygc1eEk2zwmKJExp","https://dexscreener.com/solana/DjMzWzcJLEsBXeKsdXi8goyFYUJ8si1vfHrfouTJpump?maker=HdxkiXqeN6qpK2YbG51W23QSWj3Yygc1eEk2zwmKJExp")</f>
        <v/>
      </c>
    </row>
    <row r="141">
      <c r="A141" t="inlineStr">
        <is>
          <t>4zdAbkyoYoT2F8ZSt6va4WZrmAwgFCfQsTEUo8zNpump</t>
        </is>
      </c>
      <c r="B141" t="inlineStr">
        <is>
          <t>DIT</t>
        </is>
      </c>
      <c r="C141" t="n">
        <v>1</v>
      </c>
      <c r="D141" t="n">
        <v>-19.5</v>
      </c>
      <c r="E141" t="n">
        <v>-0.66</v>
      </c>
      <c r="F141" t="n">
        <v>29.61</v>
      </c>
      <c r="G141" t="n">
        <v>10.11</v>
      </c>
      <c r="H141" t="n">
        <v>1</v>
      </c>
      <c r="I141" t="n">
        <v>1</v>
      </c>
      <c r="J141" t="n">
        <v>-1</v>
      </c>
      <c r="K141" t="n">
        <v>-1</v>
      </c>
      <c r="L141">
        <f>HYPERLINK("https://www.defined.fi/sol/4zdAbkyoYoT2F8ZSt6va4WZrmAwgFCfQsTEUo8zNpump?maker=HdxkiXqeN6qpK2YbG51W23QSWj3Yygc1eEk2zwmKJExp","https://www.defined.fi/sol/4zdAbkyoYoT2F8ZSt6va4WZrmAwgFCfQsTEUo8zNpump?maker=HdxkiXqeN6qpK2YbG51W23QSWj3Yygc1eEk2zwmKJExp")</f>
        <v/>
      </c>
      <c r="M141">
        <f>HYPERLINK("https://dexscreener.com/solana/4zdAbkyoYoT2F8ZSt6va4WZrmAwgFCfQsTEUo8zNpump?maker=HdxkiXqeN6qpK2YbG51W23QSWj3Yygc1eEk2zwmKJExp","https://dexscreener.com/solana/4zdAbkyoYoT2F8ZSt6va4WZrmAwgFCfQsTEUo8zNpump?maker=HdxkiXqeN6qpK2YbG51W23QSWj3Yygc1eEk2zwmKJExp")</f>
        <v/>
      </c>
    </row>
    <row r="142">
      <c r="A142" t="inlineStr">
        <is>
          <t>9qriMjPPAJTMCtfQnz7Mo9BsV2jAWTr2ff7yc3JWpump</t>
        </is>
      </c>
      <c r="B142" t="inlineStr">
        <is>
          <t>unknown_9qri</t>
        </is>
      </c>
      <c r="C142" t="n">
        <v>1</v>
      </c>
      <c r="D142" t="n">
        <v>211.35</v>
      </c>
      <c r="E142" t="n">
        <v>14</v>
      </c>
      <c r="F142" t="n">
        <v>14.84</v>
      </c>
      <c r="G142" t="n">
        <v>226.11</v>
      </c>
      <c r="H142" t="n">
        <v>1</v>
      </c>
      <c r="I142" t="n">
        <v>12</v>
      </c>
      <c r="J142" t="n">
        <v>-1</v>
      </c>
      <c r="K142" t="n">
        <v>-1</v>
      </c>
      <c r="L142">
        <f>HYPERLINK("https://www.defined.fi/sol/9qriMjPPAJTMCtfQnz7Mo9BsV2jAWTr2ff7yc3JWpump?maker=HdxkiXqeN6qpK2YbG51W23QSWj3Yygc1eEk2zwmKJExp","https://www.defined.fi/sol/9qriMjPPAJTMCtfQnz7Mo9BsV2jAWTr2ff7yc3JWpump?maker=HdxkiXqeN6qpK2YbG51W23QSWj3Yygc1eEk2zwmKJExp")</f>
        <v/>
      </c>
      <c r="M142">
        <f>HYPERLINK("https://dexscreener.com/solana/9qriMjPPAJTMCtfQnz7Mo9BsV2jAWTr2ff7yc3JWpump?maker=HdxkiXqeN6qpK2YbG51W23QSWj3Yygc1eEk2zwmKJExp","https://dexscreener.com/solana/9qriMjPPAJTMCtfQnz7Mo9BsV2jAWTr2ff7yc3JWpump?maker=HdxkiXqeN6qpK2YbG51W23QSWj3Yygc1eEk2zwmKJExp")</f>
        <v/>
      </c>
    </row>
    <row r="143">
      <c r="A143" t="inlineStr">
        <is>
          <t>J8KoJi7LFNdJiGt8qavfpu2R5jXfiZxeKukhHGXgpump</t>
        </is>
      </c>
      <c r="B143" t="inlineStr">
        <is>
          <t>kache</t>
        </is>
      </c>
      <c r="C143" t="n">
        <v>1</v>
      </c>
      <c r="D143" t="n">
        <v>-4.37</v>
      </c>
      <c r="E143" t="n">
        <v>-0.45</v>
      </c>
      <c r="F143" t="n">
        <v>9.81</v>
      </c>
      <c r="G143" t="n">
        <v>5.44</v>
      </c>
      <c r="H143" t="n">
        <v>1</v>
      </c>
      <c r="I143" t="n">
        <v>1</v>
      </c>
      <c r="J143" t="n">
        <v>-1</v>
      </c>
      <c r="K143" t="n">
        <v>-1</v>
      </c>
      <c r="L143">
        <f>HYPERLINK("https://www.defined.fi/sol/J8KoJi7LFNdJiGt8qavfpu2R5jXfiZxeKukhHGXgpump?maker=HdxkiXqeN6qpK2YbG51W23QSWj3Yygc1eEk2zwmKJExp","https://www.defined.fi/sol/J8KoJi7LFNdJiGt8qavfpu2R5jXfiZxeKukhHGXgpump?maker=HdxkiXqeN6qpK2YbG51W23QSWj3Yygc1eEk2zwmKJExp")</f>
        <v/>
      </c>
      <c r="M143">
        <f>HYPERLINK("https://dexscreener.com/solana/J8KoJi7LFNdJiGt8qavfpu2R5jXfiZxeKukhHGXgpump?maker=HdxkiXqeN6qpK2YbG51W23QSWj3Yygc1eEk2zwmKJExp","https://dexscreener.com/solana/J8KoJi7LFNdJiGt8qavfpu2R5jXfiZxeKukhHGXgpump?maker=HdxkiXqeN6qpK2YbG51W23QSWj3Yygc1eEk2zwmKJExp")</f>
        <v/>
      </c>
    </row>
    <row r="144">
      <c r="A144" t="inlineStr">
        <is>
          <t>3BeJ9zCgQhaqKMu2HgKJ79yQBChD1Pf3hPwRX44fpump</t>
        </is>
      </c>
      <c r="B144" t="inlineStr">
        <is>
          <t>CB</t>
        </is>
      </c>
      <c r="C144" t="n">
        <v>1</v>
      </c>
      <c r="D144" t="n">
        <v>603.29</v>
      </c>
      <c r="E144" t="n">
        <v>1.17</v>
      </c>
      <c r="F144" t="n">
        <v>515.02</v>
      </c>
      <c r="G144" t="n">
        <v>721.48</v>
      </c>
      <c r="H144" t="n">
        <v>14</v>
      </c>
      <c r="I144" t="n">
        <v>75</v>
      </c>
      <c r="J144" t="n">
        <v>-1</v>
      </c>
      <c r="K144" t="n">
        <v>-1</v>
      </c>
      <c r="L144">
        <f>HYPERLINK("https://www.defined.fi/sol/3BeJ9zCgQhaqKMu2HgKJ79yQBChD1Pf3hPwRX44fpump?maker=HdxkiXqeN6qpK2YbG51W23QSWj3Yygc1eEk2zwmKJExp","https://www.defined.fi/sol/3BeJ9zCgQhaqKMu2HgKJ79yQBChD1Pf3hPwRX44fpump?maker=HdxkiXqeN6qpK2YbG51W23QSWj3Yygc1eEk2zwmKJExp")</f>
        <v/>
      </c>
      <c r="M144">
        <f>HYPERLINK("https://dexscreener.com/solana/3BeJ9zCgQhaqKMu2HgKJ79yQBChD1Pf3hPwRX44fpump?maker=HdxkiXqeN6qpK2YbG51W23QSWj3Yygc1eEk2zwmKJExp","https://dexscreener.com/solana/3BeJ9zCgQhaqKMu2HgKJ79yQBChD1Pf3hPwRX44fpump?maker=HdxkiXqeN6qpK2YbG51W23QSWj3Yygc1eEk2zwmKJExp")</f>
        <v/>
      </c>
    </row>
    <row r="145">
      <c r="A145" t="inlineStr">
        <is>
          <t>Bg9ZME5WGA3JxZNirSpiF2odxYU6dGDdNZiWsrzdEpbs</t>
        </is>
      </c>
      <c r="B145" t="inlineStr">
        <is>
          <t>unknown_Bg9Z</t>
        </is>
      </c>
      <c r="C145" t="n">
        <v>1</v>
      </c>
      <c r="D145" t="n">
        <v>8.68</v>
      </c>
      <c r="E145" t="n">
        <v>0.88</v>
      </c>
      <c r="F145" t="n">
        <v>9.859999999999999</v>
      </c>
      <c r="G145" t="n">
        <v>18.54</v>
      </c>
      <c r="H145" t="n">
        <v>2</v>
      </c>
      <c r="I145" t="n">
        <v>1</v>
      </c>
      <c r="J145" t="n">
        <v>-1</v>
      </c>
      <c r="K145" t="n">
        <v>-1</v>
      </c>
      <c r="L145">
        <f>HYPERLINK("https://www.defined.fi/sol/Bg9ZME5WGA3JxZNirSpiF2odxYU6dGDdNZiWsrzdEpbs?maker=HdxkiXqeN6qpK2YbG51W23QSWj3Yygc1eEk2zwmKJExp","https://www.defined.fi/sol/Bg9ZME5WGA3JxZNirSpiF2odxYU6dGDdNZiWsrzdEpbs?maker=HdxkiXqeN6qpK2YbG51W23QSWj3Yygc1eEk2zwmKJExp")</f>
        <v/>
      </c>
      <c r="M145">
        <f>HYPERLINK("https://dexscreener.com/solana/Bg9ZME5WGA3JxZNirSpiF2odxYU6dGDdNZiWsrzdEpbs?maker=HdxkiXqeN6qpK2YbG51W23QSWj3Yygc1eEk2zwmKJExp","https://dexscreener.com/solana/Bg9ZME5WGA3JxZNirSpiF2odxYU6dGDdNZiWsrzdEpbs?maker=HdxkiXqeN6qpK2YbG51W23QSWj3Yygc1eEk2zwmKJExp")</f>
        <v/>
      </c>
    </row>
    <row r="146">
      <c r="A146" t="inlineStr">
        <is>
          <t>4dx69VLhJGpswMGdVb2thWsuykyhWRZrrVjLZ1mgpump</t>
        </is>
      </c>
      <c r="B146" t="inlineStr">
        <is>
          <t>TrT</t>
        </is>
      </c>
      <c r="C146" t="n">
        <v>1</v>
      </c>
      <c r="D146" t="n">
        <v>2.55</v>
      </c>
      <c r="E146" t="n">
        <v>0.13</v>
      </c>
      <c r="F146" t="n">
        <v>19.73</v>
      </c>
      <c r="G146" t="n">
        <v>22.28</v>
      </c>
      <c r="H146" t="n">
        <v>1</v>
      </c>
      <c r="I146" t="n">
        <v>1</v>
      </c>
      <c r="J146" t="n">
        <v>-1</v>
      </c>
      <c r="K146" t="n">
        <v>-1</v>
      </c>
      <c r="L146">
        <f>HYPERLINK("https://www.defined.fi/sol/4dx69VLhJGpswMGdVb2thWsuykyhWRZrrVjLZ1mgpump?maker=HdxkiXqeN6qpK2YbG51W23QSWj3Yygc1eEk2zwmKJExp","https://www.defined.fi/sol/4dx69VLhJGpswMGdVb2thWsuykyhWRZrrVjLZ1mgpump?maker=HdxkiXqeN6qpK2YbG51W23QSWj3Yygc1eEk2zwmKJExp")</f>
        <v/>
      </c>
      <c r="M146">
        <f>HYPERLINK("https://dexscreener.com/solana/4dx69VLhJGpswMGdVb2thWsuykyhWRZrrVjLZ1mgpump?maker=HdxkiXqeN6qpK2YbG51W23QSWj3Yygc1eEk2zwmKJExp","https://dexscreener.com/solana/4dx69VLhJGpswMGdVb2thWsuykyhWRZrrVjLZ1mgpump?maker=HdxkiXqeN6qpK2YbG51W23QSWj3Yygc1eEk2zwmKJExp")</f>
        <v/>
      </c>
    </row>
    <row r="147">
      <c r="A147" t="inlineStr">
        <is>
          <t>J5tXLKfpQtGwtpkUfgghmtvfMbcAairCXR8KuDhipump</t>
        </is>
      </c>
      <c r="B147" t="inlineStr">
        <is>
          <t>BabyChad</t>
        </is>
      </c>
      <c r="C147" t="n">
        <v>1</v>
      </c>
      <c r="D147" t="n">
        <v>35.21</v>
      </c>
      <c r="E147" t="n">
        <v>1.2</v>
      </c>
      <c r="F147" t="n">
        <v>29.29</v>
      </c>
      <c r="G147" t="n">
        <v>64.51000000000001</v>
      </c>
      <c r="H147" t="n">
        <v>3</v>
      </c>
      <c r="I147" t="n">
        <v>2</v>
      </c>
      <c r="J147" t="n">
        <v>-1</v>
      </c>
      <c r="K147" t="n">
        <v>-1</v>
      </c>
      <c r="L147">
        <f>HYPERLINK("https://www.defined.fi/sol/J5tXLKfpQtGwtpkUfgghmtvfMbcAairCXR8KuDhipump?maker=HdxkiXqeN6qpK2YbG51W23QSWj3Yygc1eEk2zwmKJExp","https://www.defined.fi/sol/J5tXLKfpQtGwtpkUfgghmtvfMbcAairCXR8KuDhipump?maker=HdxkiXqeN6qpK2YbG51W23QSWj3Yygc1eEk2zwmKJExp")</f>
        <v/>
      </c>
      <c r="M147">
        <f>HYPERLINK("https://dexscreener.com/solana/J5tXLKfpQtGwtpkUfgghmtvfMbcAairCXR8KuDhipump?maker=HdxkiXqeN6qpK2YbG51W23QSWj3Yygc1eEk2zwmKJExp","https://dexscreener.com/solana/J5tXLKfpQtGwtpkUfgghmtvfMbcAairCXR8KuDhipump?maker=HdxkiXqeN6qpK2YbG51W23QSWj3Yygc1eEk2zwmKJExp")</f>
        <v/>
      </c>
    </row>
    <row r="148">
      <c r="A148" t="inlineStr">
        <is>
          <t>7BAedUXS1eorgi2dFSBL7QyG5jmYN1A8tY9J8fFq4DiG</t>
        </is>
      </c>
      <c r="B148" t="inlineStr">
        <is>
          <t>Tyrone</t>
        </is>
      </c>
      <c r="C148" t="n">
        <v>1</v>
      </c>
      <c r="D148" t="n">
        <v>-10.22</v>
      </c>
      <c r="E148" t="n">
        <v>-0.9399999999999999</v>
      </c>
      <c r="F148" t="n">
        <v>10.87</v>
      </c>
      <c r="G148" t="n">
        <v>0</v>
      </c>
      <c r="H148" t="n">
        <v>3</v>
      </c>
      <c r="I148" t="n">
        <v>0</v>
      </c>
      <c r="J148" t="n">
        <v>-1</v>
      </c>
      <c r="K148" t="n">
        <v>-1</v>
      </c>
      <c r="L148">
        <f>HYPERLINK("https://www.defined.fi/sol/7BAedUXS1eorgi2dFSBL7QyG5jmYN1A8tY9J8fFq4DiG?maker=HdxkiXqeN6qpK2YbG51W23QSWj3Yygc1eEk2zwmKJExp","https://www.defined.fi/sol/7BAedUXS1eorgi2dFSBL7QyG5jmYN1A8tY9J8fFq4DiG?maker=HdxkiXqeN6qpK2YbG51W23QSWj3Yygc1eEk2zwmKJExp")</f>
        <v/>
      </c>
      <c r="M148">
        <f>HYPERLINK("https://dexscreener.com/solana/7BAedUXS1eorgi2dFSBL7QyG5jmYN1A8tY9J8fFq4DiG?maker=HdxkiXqeN6qpK2YbG51W23QSWj3Yygc1eEk2zwmKJExp","https://dexscreener.com/solana/7BAedUXS1eorgi2dFSBL7QyG5jmYN1A8tY9J8fFq4DiG?maker=HdxkiXqeN6qpK2YbG51W23QSWj3Yygc1eEk2zwmKJExp")</f>
        <v/>
      </c>
    </row>
    <row r="149">
      <c r="A149" t="inlineStr">
        <is>
          <t>4KCe1qpmxLfS5LcoiYLdx5HD6GhQUrh19pDJQ51Ppump</t>
        </is>
      </c>
      <c r="B149" t="inlineStr">
        <is>
          <t>robodoge</t>
        </is>
      </c>
      <c r="C149" t="n">
        <v>1</v>
      </c>
      <c r="D149" t="n">
        <v>2.11</v>
      </c>
      <c r="E149" t="n">
        <v>0.04</v>
      </c>
      <c r="F149" t="n">
        <v>59.09</v>
      </c>
      <c r="G149" t="n">
        <v>61.2</v>
      </c>
      <c r="H149" t="n">
        <v>3</v>
      </c>
      <c r="I149" t="n">
        <v>2</v>
      </c>
      <c r="J149" t="n">
        <v>-1</v>
      </c>
      <c r="K149" t="n">
        <v>-1</v>
      </c>
      <c r="L149">
        <f>HYPERLINK("https://www.defined.fi/sol/4KCe1qpmxLfS5LcoiYLdx5HD6GhQUrh19pDJQ51Ppump?maker=HdxkiXqeN6qpK2YbG51W23QSWj3Yygc1eEk2zwmKJExp","https://www.defined.fi/sol/4KCe1qpmxLfS5LcoiYLdx5HD6GhQUrh19pDJQ51Ppump?maker=HdxkiXqeN6qpK2YbG51W23QSWj3Yygc1eEk2zwmKJExp")</f>
        <v/>
      </c>
      <c r="M149">
        <f>HYPERLINK("https://dexscreener.com/solana/4KCe1qpmxLfS5LcoiYLdx5HD6GhQUrh19pDJQ51Ppump?maker=HdxkiXqeN6qpK2YbG51W23QSWj3Yygc1eEk2zwmKJExp","https://dexscreener.com/solana/4KCe1qpmxLfS5LcoiYLdx5HD6GhQUrh19pDJQ51Ppump?maker=HdxkiXqeN6qpK2YbG51W23QSWj3Yygc1eEk2zwmKJExp")</f>
        <v/>
      </c>
    </row>
    <row r="150">
      <c r="A150" t="inlineStr">
        <is>
          <t>B78DSFahHE7vj82JRjK69zNWsBvuKe8fWP7n6mF7pump</t>
        </is>
      </c>
      <c r="B150" t="inlineStr">
        <is>
          <t>SHL0MS</t>
        </is>
      </c>
      <c r="C150" t="n">
        <v>1</v>
      </c>
      <c r="D150" t="n">
        <v>-15.06</v>
      </c>
      <c r="E150" t="n">
        <v>-0.76</v>
      </c>
      <c r="F150" t="n">
        <v>19.76</v>
      </c>
      <c r="G150" t="n">
        <v>4.7</v>
      </c>
      <c r="H150" t="n">
        <v>1</v>
      </c>
      <c r="I150" t="n">
        <v>1</v>
      </c>
      <c r="J150" t="n">
        <v>-1</v>
      </c>
      <c r="K150" t="n">
        <v>-1</v>
      </c>
      <c r="L150">
        <f>HYPERLINK("https://www.defined.fi/sol/B78DSFahHE7vj82JRjK69zNWsBvuKe8fWP7n6mF7pump?maker=HdxkiXqeN6qpK2YbG51W23QSWj3Yygc1eEk2zwmKJExp","https://www.defined.fi/sol/B78DSFahHE7vj82JRjK69zNWsBvuKe8fWP7n6mF7pump?maker=HdxkiXqeN6qpK2YbG51W23QSWj3Yygc1eEk2zwmKJExp")</f>
        <v/>
      </c>
      <c r="M150">
        <f>HYPERLINK("https://dexscreener.com/solana/B78DSFahHE7vj82JRjK69zNWsBvuKe8fWP7n6mF7pump?maker=HdxkiXqeN6qpK2YbG51W23QSWj3Yygc1eEk2zwmKJExp","https://dexscreener.com/solana/B78DSFahHE7vj82JRjK69zNWsBvuKe8fWP7n6mF7pump?maker=HdxkiXqeN6qpK2YbG51W23QSWj3Yygc1eEk2zwmKJExp")</f>
        <v/>
      </c>
    </row>
    <row r="151">
      <c r="A151" t="inlineStr">
        <is>
          <t>4Tx58YQDTePfuf26MQwxrE61ovAXZm2DkQNwoGjxpump</t>
        </is>
      </c>
      <c r="B151" t="inlineStr">
        <is>
          <t>Joi</t>
        </is>
      </c>
      <c r="C151" t="n">
        <v>1</v>
      </c>
      <c r="D151" t="n">
        <v>-2.5</v>
      </c>
      <c r="E151" t="n">
        <v>-0.09</v>
      </c>
      <c r="F151" t="n">
        <v>29.53</v>
      </c>
      <c r="G151" t="n">
        <v>27.03</v>
      </c>
      <c r="H151" t="n">
        <v>1</v>
      </c>
      <c r="I151" t="n">
        <v>1</v>
      </c>
      <c r="J151" t="n">
        <v>-1</v>
      </c>
      <c r="K151" t="n">
        <v>-1</v>
      </c>
      <c r="L151">
        <f>HYPERLINK("https://www.defined.fi/sol/4Tx58YQDTePfuf26MQwxrE61ovAXZm2DkQNwoGjxpump?maker=HdxkiXqeN6qpK2YbG51W23QSWj3Yygc1eEk2zwmKJExp","https://www.defined.fi/sol/4Tx58YQDTePfuf26MQwxrE61ovAXZm2DkQNwoGjxpump?maker=HdxkiXqeN6qpK2YbG51W23QSWj3Yygc1eEk2zwmKJExp")</f>
        <v/>
      </c>
      <c r="M151">
        <f>HYPERLINK("https://dexscreener.com/solana/4Tx58YQDTePfuf26MQwxrE61ovAXZm2DkQNwoGjxpump?maker=HdxkiXqeN6qpK2YbG51W23QSWj3Yygc1eEk2zwmKJExp","https://dexscreener.com/solana/4Tx58YQDTePfuf26MQwxrE61ovAXZm2DkQNwoGjxpump?maker=HdxkiXqeN6qpK2YbG51W23QSWj3Yygc1eEk2zwmKJExp")</f>
        <v/>
      </c>
    </row>
    <row r="152">
      <c r="A152" t="inlineStr">
        <is>
          <t>6D1GcqNUsJ7iTU7rcGV3VXrzj8sFFu8MKx1rjQAipump</t>
        </is>
      </c>
      <c r="B152" t="inlineStr">
        <is>
          <t>WHEEZY</t>
        </is>
      </c>
      <c r="C152" t="n">
        <v>1</v>
      </c>
      <c r="D152" t="n">
        <v>-13.22</v>
      </c>
      <c r="E152" t="n">
        <v>-0.18</v>
      </c>
      <c r="F152" t="n">
        <v>71.47</v>
      </c>
      <c r="G152" t="n">
        <v>58.25</v>
      </c>
      <c r="H152" t="n">
        <v>7</v>
      </c>
      <c r="I152" t="n">
        <v>6</v>
      </c>
      <c r="J152" t="n">
        <v>-1</v>
      </c>
      <c r="K152" t="n">
        <v>-1</v>
      </c>
      <c r="L152">
        <f>HYPERLINK("https://www.defined.fi/sol/6D1GcqNUsJ7iTU7rcGV3VXrzj8sFFu8MKx1rjQAipump?maker=HdxkiXqeN6qpK2YbG51W23QSWj3Yygc1eEk2zwmKJExp","https://www.defined.fi/sol/6D1GcqNUsJ7iTU7rcGV3VXrzj8sFFu8MKx1rjQAipump?maker=HdxkiXqeN6qpK2YbG51W23QSWj3Yygc1eEk2zwmKJExp")</f>
        <v/>
      </c>
      <c r="M152">
        <f>HYPERLINK("https://dexscreener.com/solana/6D1GcqNUsJ7iTU7rcGV3VXrzj8sFFu8MKx1rjQAipump?maker=HdxkiXqeN6qpK2YbG51W23QSWj3Yygc1eEk2zwmKJExp","https://dexscreener.com/solana/6D1GcqNUsJ7iTU7rcGV3VXrzj8sFFu8MKx1rjQAipump?maker=HdxkiXqeN6qpK2YbG51W23QSWj3Yygc1eEk2zwmKJExp")</f>
        <v/>
      </c>
    </row>
    <row r="153">
      <c r="A153" t="inlineStr">
        <is>
          <t>6LjL6RcXmvqApans6xgeVdELZMbiTtezPuCHYHW5pump</t>
        </is>
      </c>
      <c r="B153" t="inlineStr">
        <is>
          <t>CP</t>
        </is>
      </c>
      <c r="C153" t="n">
        <v>1</v>
      </c>
      <c r="D153" t="n">
        <v>-4.5</v>
      </c>
      <c r="E153" t="n">
        <v>-0.32</v>
      </c>
      <c r="F153" t="n">
        <v>14.24</v>
      </c>
      <c r="G153" t="n">
        <v>9.74</v>
      </c>
      <c r="H153" t="n">
        <v>2</v>
      </c>
      <c r="I153" t="n">
        <v>1</v>
      </c>
      <c r="J153" t="n">
        <v>-1</v>
      </c>
      <c r="K153" t="n">
        <v>-1</v>
      </c>
      <c r="L153">
        <f>HYPERLINK("https://www.defined.fi/sol/6LjL6RcXmvqApans6xgeVdELZMbiTtezPuCHYHW5pump?maker=HdxkiXqeN6qpK2YbG51W23QSWj3Yygc1eEk2zwmKJExp","https://www.defined.fi/sol/6LjL6RcXmvqApans6xgeVdELZMbiTtezPuCHYHW5pump?maker=HdxkiXqeN6qpK2YbG51W23QSWj3Yygc1eEk2zwmKJExp")</f>
        <v/>
      </c>
      <c r="M153">
        <f>HYPERLINK("https://dexscreener.com/solana/6LjL6RcXmvqApans6xgeVdELZMbiTtezPuCHYHW5pump?maker=HdxkiXqeN6qpK2YbG51W23QSWj3Yygc1eEk2zwmKJExp","https://dexscreener.com/solana/6LjL6RcXmvqApans6xgeVdELZMbiTtezPuCHYHW5pump?maker=HdxkiXqeN6qpK2YbG51W23QSWj3Yygc1eEk2zwmKJExp")</f>
        <v/>
      </c>
    </row>
    <row r="154">
      <c r="A154" t="inlineStr">
        <is>
          <t>8iWsK2WH3AGviQwAnt43zvc8yLy6QMUSuv8PK2A7pump</t>
        </is>
      </c>
      <c r="B154" t="inlineStr">
        <is>
          <t>unknown_8iWs</t>
        </is>
      </c>
      <c r="C154" t="n">
        <v>1</v>
      </c>
      <c r="D154" t="n">
        <v>23.69</v>
      </c>
      <c r="E154" t="n">
        <v>0.19</v>
      </c>
      <c r="F154" t="n">
        <v>127.27</v>
      </c>
      <c r="G154" t="n">
        <v>150.96</v>
      </c>
      <c r="H154" t="n">
        <v>2</v>
      </c>
      <c r="I154" t="n">
        <v>2</v>
      </c>
      <c r="J154" t="n">
        <v>-1</v>
      </c>
      <c r="K154" t="n">
        <v>-1</v>
      </c>
      <c r="L154">
        <f>HYPERLINK("https://www.defined.fi/sol/8iWsK2WH3AGviQwAnt43zvc8yLy6QMUSuv8PK2A7pump?maker=HdxkiXqeN6qpK2YbG51W23QSWj3Yygc1eEk2zwmKJExp","https://www.defined.fi/sol/8iWsK2WH3AGviQwAnt43zvc8yLy6QMUSuv8PK2A7pump?maker=HdxkiXqeN6qpK2YbG51W23QSWj3Yygc1eEk2zwmKJExp")</f>
        <v/>
      </c>
      <c r="M154">
        <f>HYPERLINK("https://dexscreener.com/solana/8iWsK2WH3AGviQwAnt43zvc8yLy6QMUSuv8PK2A7pump?maker=HdxkiXqeN6qpK2YbG51W23QSWj3Yygc1eEk2zwmKJExp","https://dexscreener.com/solana/8iWsK2WH3AGviQwAnt43zvc8yLy6QMUSuv8PK2A7pump?maker=HdxkiXqeN6qpK2YbG51W23QSWj3Yygc1eEk2zwmKJExp")</f>
        <v/>
      </c>
    </row>
    <row r="155">
      <c r="A155" t="inlineStr">
        <is>
          <t>mchXra9PGqbMPuJ5FW9YxkkoSVKWAhyu5xP5tk4pump</t>
        </is>
      </c>
      <c r="B155" t="inlineStr">
        <is>
          <t>Gaia</t>
        </is>
      </c>
      <c r="C155" t="n">
        <v>1</v>
      </c>
      <c r="D155" t="n">
        <v>34.25</v>
      </c>
      <c r="E155" t="n">
        <v>3.52</v>
      </c>
      <c r="F155" t="n">
        <v>9.74</v>
      </c>
      <c r="G155" t="n">
        <v>43.99</v>
      </c>
      <c r="H155" t="n">
        <v>1</v>
      </c>
      <c r="I155" t="n">
        <v>3</v>
      </c>
      <c r="J155" t="n">
        <v>-1</v>
      </c>
      <c r="K155" t="n">
        <v>-1</v>
      </c>
      <c r="L155">
        <f>HYPERLINK("https://www.defined.fi/sol/mchXra9PGqbMPuJ5FW9YxkkoSVKWAhyu5xP5tk4pump?maker=HdxkiXqeN6qpK2YbG51W23QSWj3Yygc1eEk2zwmKJExp","https://www.defined.fi/sol/mchXra9PGqbMPuJ5FW9YxkkoSVKWAhyu5xP5tk4pump?maker=HdxkiXqeN6qpK2YbG51W23QSWj3Yygc1eEk2zwmKJExp")</f>
        <v/>
      </c>
      <c r="M155">
        <f>HYPERLINK("https://dexscreener.com/solana/mchXra9PGqbMPuJ5FW9YxkkoSVKWAhyu5xP5tk4pump?maker=HdxkiXqeN6qpK2YbG51W23QSWj3Yygc1eEk2zwmKJExp","https://dexscreener.com/solana/mchXra9PGqbMPuJ5FW9YxkkoSVKWAhyu5xP5tk4pump?maker=HdxkiXqeN6qpK2YbG51W23QSWj3Yygc1eEk2zwmKJExp")</f>
        <v/>
      </c>
    </row>
    <row r="156">
      <c r="A156" t="inlineStr">
        <is>
          <t>EDDGcpAMfEZArvsXWEFwTCFA1XPrRzXmNro7gAfQpump</t>
        </is>
      </c>
      <c r="B156" t="inlineStr">
        <is>
          <t>BALLBALL</t>
        </is>
      </c>
      <c r="C156" t="n">
        <v>1</v>
      </c>
      <c r="D156" t="n">
        <v>-23.98</v>
      </c>
      <c r="E156" t="n">
        <v>-0.98</v>
      </c>
      <c r="F156" t="n">
        <v>24.56</v>
      </c>
      <c r="G156" t="n">
        <v>0</v>
      </c>
      <c r="H156" t="n">
        <v>1</v>
      </c>
      <c r="I156" t="n">
        <v>0</v>
      </c>
      <c r="J156" t="n">
        <v>-1</v>
      </c>
      <c r="K156" t="n">
        <v>-1</v>
      </c>
      <c r="L156">
        <f>HYPERLINK("https://www.defined.fi/sol/EDDGcpAMfEZArvsXWEFwTCFA1XPrRzXmNro7gAfQpump?maker=HdxkiXqeN6qpK2YbG51W23QSWj3Yygc1eEk2zwmKJExp","https://www.defined.fi/sol/EDDGcpAMfEZArvsXWEFwTCFA1XPrRzXmNro7gAfQpump?maker=HdxkiXqeN6qpK2YbG51W23QSWj3Yygc1eEk2zwmKJExp")</f>
        <v/>
      </c>
      <c r="M156">
        <f>HYPERLINK("https://dexscreener.com/solana/EDDGcpAMfEZArvsXWEFwTCFA1XPrRzXmNro7gAfQpump?maker=HdxkiXqeN6qpK2YbG51W23QSWj3Yygc1eEk2zwmKJExp","https://dexscreener.com/solana/EDDGcpAMfEZArvsXWEFwTCFA1XPrRzXmNro7gAfQpump?maker=HdxkiXqeN6qpK2YbG51W23QSWj3Yygc1eEk2zwmKJExp")</f>
        <v/>
      </c>
    </row>
    <row r="157">
      <c r="A157" t="inlineStr">
        <is>
          <t>HznZWAodP9VvMfazEhj9sRgRy2DLg3CgkTbNhQxwpump</t>
        </is>
      </c>
      <c r="B157" t="inlineStr">
        <is>
          <t>BALLBALL</t>
        </is>
      </c>
      <c r="C157" t="n">
        <v>1</v>
      </c>
      <c r="D157" t="n">
        <v>-0.162</v>
      </c>
      <c r="E157" t="n">
        <v>-1</v>
      </c>
      <c r="F157" t="n">
        <v>1.01</v>
      </c>
      <c r="G157" t="n">
        <v>0</v>
      </c>
      <c r="H157" t="n">
        <v>1</v>
      </c>
      <c r="I157" t="n">
        <v>0</v>
      </c>
      <c r="J157" t="n">
        <v>-1</v>
      </c>
      <c r="K157" t="n">
        <v>-1</v>
      </c>
      <c r="L157">
        <f>HYPERLINK("https://www.defined.fi/sol/HznZWAodP9VvMfazEhj9sRgRy2DLg3CgkTbNhQxwpump?maker=HdxkiXqeN6qpK2YbG51W23QSWj3Yygc1eEk2zwmKJExp","https://www.defined.fi/sol/HznZWAodP9VvMfazEhj9sRgRy2DLg3CgkTbNhQxwpump?maker=HdxkiXqeN6qpK2YbG51W23QSWj3Yygc1eEk2zwmKJExp")</f>
        <v/>
      </c>
      <c r="M157">
        <f>HYPERLINK("https://dexscreener.com/solana/HznZWAodP9VvMfazEhj9sRgRy2DLg3CgkTbNhQxwpump?maker=HdxkiXqeN6qpK2YbG51W23QSWj3Yygc1eEk2zwmKJExp","https://dexscreener.com/solana/HznZWAodP9VvMfazEhj9sRgRy2DLg3CgkTbNhQxwpump?maker=HdxkiXqeN6qpK2YbG51W23QSWj3Yygc1eEk2zwmKJExp")</f>
        <v/>
      </c>
    </row>
    <row r="158">
      <c r="A158" t="inlineStr">
        <is>
          <t>7C2zjSrWjKNXJnSdDKfgLwAkdF6YSpH1FgXaja94pump</t>
        </is>
      </c>
      <c r="B158" t="inlineStr">
        <is>
          <t>BALLBALL</t>
        </is>
      </c>
      <c r="C158" t="n">
        <v>1</v>
      </c>
      <c r="D158" t="n">
        <v>9.44</v>
      </c>
      <c r="E158" t="n">
        <v>3.2</v>
      </c>
      <c r="F158" t="n">
        <v>2.95</v>
      </c>
      <c r="G158" t="n">
        <v>12.39</v>
      </c>
      <c r="H158" t="n">
        <v>1</v>
      </c>
      <c r="I158" t="n">
        <v>1</v>
      </c>
      <c r="J158" t="n">
        <v>-1</v>
      </c>
      <c r="K158" t="n">
        <v>-1</v>
      </c>
      <c r="L158">
        <f>HYPERLINK("https://www.defined.fi/sol/7C2zjSrWjKNXJnSdDKfgLwAkdF6YSpH1FgXaja94pump?maker=HdxkiXqeN6qpK2YbG51W23QSWj3Yygc1eEk2zwmKJExp","https://www.defined.fi/sol/7C2zjSrWjKNXJnSdDKfgLwAkdF6YSpH1FgXaja94pump?maker=HdxkiXqeN6qpK2YbG51W23QSWj3Yygc1eEk2zwmKJExp")</f>
        <v/>
      </c>
      <c r="M158">
        <f>HYPERLINK("https://dexscreener.com/solana/7C2zjSrWjKNXJnSdDKfgLwAkdF6YSpH1FgXaja94pump?maker=HdxkiXqeN6qpK2YbG51W23QSWj3Yygc1eEk2zwmKJExp","https://dexscreener.com/solana/7C2zjSrWjKNXJnSdDKfgLwAkdF6YSpH1FgXaja94pump?maker=HdxkiXqeN6qpK2YbG51W23QSWj3Yygc1eEk2zwmKJExp")</f>
        <v/>
      </c>
    </row>
    <row r="159">
      <c r="A159" t="inlineStr">
        <is>
          <t>J1t7dimx9pYmnEdiCiLhKgWSuFjLzMzjeSGrFDQXpump</t>
        </is>
      </c>
      <c r="B159" t="inlineStr">
        <is>
          <t>BallBall</t>
        </is>
      </c>
      <c r="C159" t="n">
        <v>1</v>
      </c>
      <c r="D159" t="n">
        <v>2.6</v>
      </c>
      <c r="E159" t="n">
        <v>0.38</v>
      </c>
      <c r="F159" t="n">
        <v>6.94</v>
      </c>
      <c r="G159" t="n">
        <v>9.09</v>
      </c>
      <c r="H159" t="n">
        <v>2</v>
      </c>
      <c r="I159" t="n">
        <v>1</v>
      </c>
      <c r="J159" t="n">
        <v>-1</v>
      </c>
      <c r="K159" t="n">
        <v>-1</v>
      </c>
      <c r="L159">
        <f>HYPERLINK("https://www.defined.fi/sol/J1t7dimx9pYmnEdiCiLhKgWSuFjLzMzjeSGrFDQXpump?maker=HdxkiXqeN6qpK2YbG51W23QSWj3Yygc1eEk2zwmKJExp","https://www.defined.fi/sol/J1t7dimx9pYmnEdiCiLhKgWSuFjLzMzjeSGrFDQXpump?maker=HdxkiXqeN6qpK2YbG51W23QSWj3Yygc1eEk2zwmKJExp")</f>
        <v/>
      </c>
      <c r="M159">
        <f>HYPERLINK("https://dexscreener.com/solana/J1t7dimx9pYmnEdiCiLhKgWSuFjLzMzjeSGrFDQXpump?maker=HdxkiXqeN6qpK2YbG51W23QSWj3Yygc1eEk2zwmKJExp","https://dexscreener.com/solana/J1t7dimx9pYmnEdiCiLhKgWSuFjLzMzjeSGrFDQXpump?maker=HdxkiXqeN6qpK2YbG51W23QSWj3Yygc1eEk2zwmKJExp")</f>
        <v/>
      </c>
    </row>
    <row r="160">
      <c r="A160" t="inlineStr">
        <is>
          <t>EL8tDCUCCkcYpfMQKVghcc8yWSRHJFtnRYBtfJjgpump</t>
        </is>
      </c>
      <c r="B160" t="inlineStr">
        <is>
          <t>LLMtheism</t>
        </is>
      </c>
      <c r="C160" t="n">
        <v>1</v>
      </c>
      <c r="D160" t="n">
        <v>9.550000000000001</v>
      </c>
      <c r="E160" t="n">
        <v>0.97</v>
      </c>
      <c r="F160" t="n">
        <v>9.789999999999999</v>
      </c>
      <c r="G160" t="n">
        <v>19.33</v>
      </c>
      <c r="H160" t="n">
        <v>1</v>
      </c>
      <c r="I160" t="n">
        <v>1</v>
      </c>
      <c r="J160" t="n">
        <v>-1</v>
      </c>
      <c r="K160" t="n">
        <v>-1</v>
      </c>
      <c r="L160">
        <f>HYPERLINK("https://www.defined.fi/sol/EL8tDCUCCkcYpfMQKVghcc8yWSRHJFtnRYBtfJjgpump?maker=HdxkiXqeN6qpK2YbG51W23QSWj3Yygc1eEk2zwmKJExp","https://www.defined.fi/sol/EL8tDCUCCkcYpfMQKVghcc8yWSRHJFtnRYBtfJjgpump?maker=HdxkiXqeN6qpK2YbG51W23QSWj3Yygc1eEk2zwmKJExp")</f>
        <v/>
      </c>
      <c r="M160">
        <f>HYPERLINK("https://dexscreener.com/solana/EL8tDCUCCkcYpfMQKVghcc8yWSRHJFtnRYBtfJjgpump?maker=HdxkiXqeN6qpK2YbG51W23QSWj3Yygc1eEk2zwmKJExp","https://dexscreener.com/solana/EL8tDCUCCkcYpfMQKVghcc8yWSRHJFtnRYBtfJjgpump?maker=HdxkiXqeN6qpK2YbG51W23QSWj3Yygc1eEk2zwmKJExp")</f>
        <v/>
      </c>
    </row>
    <row r="161">
      <c r="A161" t="inlineStr">
        <is>
          <t>E3pU9piMVEubx3YH4msN826cpaKdAga9zjTQc2dxpump</t>
        </is>
      </c>
      <c r="B161" t="inlineStr">
        <is>
          <t>CHARLIE</t>
        </is>
      </c>
      <c r="C161" t="n">
        <v>1</v>
      </c>
      <c r="D161" t="n">
        <v>-7.64</v>
      </c>
      <c r="E161" t="n">
        <v>-0.39</v>
      </c>
      <c r="F161" t="n">
        <v>19.53</v>
      </c>
      <c r="G161" t="n">
        <v>11.89</v>
      </c>
      <c r="H161" t="n">
        <v>2</v>
      </c>
      <c r="I161" t="n">
        <v>1</v>
      </c>
      <c r="J161" t="n">
        <v>-1</v>
      </c>
      <c r="K161" t="n">
        <v>-1</v>
      </c>
      <c r="L161">
        <f>HYPERLINK("https://www.defined.fi/sol/E3pU9piMVEubx3YH4msN826cpaKdAga9zjTQc2dxpump?maker=HdxkiXqeN6qpK2YbG51W23QSWj3Yygc1eEk2zwmKJExp","https://www.defined.fi/sol/E3pU9piMVEubx3YH4msN826cpaKdAga9zjTQc2dxpump?maker=HdxkiXqeN6qpK2YbG51W23QSWj3Yygc1eEk2zwmKJExp")</f>
        <v/>
      </c>
      <c r="M161">
        <f>HYPERLINK("https://dexscreener.com/solana/E3pU9piMVEubx3YH4msN826cpaKdAga9zjTQc2dxpump?maker=HdxkiXqeN6qpK2YbG51W23QSWj3Yygc1eEk2zwmKJExp","https://dexscreener.com/solana/E3pU9piMVEubx3YH4msN826cpaKdAga9zjTQc2dxpump?maker=HdxkiXqeN6qpK2YbG51W23QSWj3Yygc1eEk2zwmKJExp")</f>
        <v/>
      </c>
    </row>
    <row r="162">
      <c r="A162" t="inlineStr">
        <is>
          <t>6MCG6QNB2Bp2KRqsstYo8GxcjcGeb2DC3DS7kXX9pump</t>
        </is>
      </c>
      <c r="B162" t="inlineStr">
        <is>
          <t>lulo</t>
        </is>
      </c>
      <c r="C162" t="n">
        <v>1</v>
      </c>
      <c r="D162" t="n">
        <v>-9.52</v>
      </c>
      <c r="E162" t="n">
        <v>-0.97</v>
      </c>
      <c r="F162" t="n">
        <v>9.77</v>
      </c>
      <c r="G162" t="n">
        <v>0</v>
      </c>
      <c r="H162" t="n">
        <v>1</v>
      </c>
      <c r="I162" t="n">
        <v>0</v>
      </c>
      <c r="J162" t="n">
        <v>-1</v>
      </c>
      <c r="K162" t="n">
        <v>-1</v>
      </c>
      <c r="L162">
        <f>HYPERLINK("https://www.defined.fi/sol/6MCG6QNB2Bp2KRqsstYo8GxcjcGeb2DC3DS7kXX9pump?maker=HdxkiXqeN6qpK2YbG51W23QSWj3Yygc1eEk2zwmKJExp","https://www.defined.fi/sol/6MCG6QNB2Bp2KRqsstYo8GxcjcGeb2DC3DS7kXX9pump?maker=HdxkiXqeN6qpK2YbG51W23QSWj3Yygc1eEk2zwmKJExp")</f>
        <v/>
      </c>
      <c r="M162">
        <f>HYPERLINK("https://dexscreener.com/solana/6MCG6QNB2Bp2KRqsstYo8GxcjcGeb2DC3DS7kXX9pump?maker=HdxkiXqeN6qpK2YbG51W23QSWj3Yygc1eEk2zwmKJExp","https://dexscreener.com/solana/6MCG6QNB2Bp2KRqsstYo8GxcjcGeb2DC3DS7kXX9pump?maker=HdxkiXqeN6qpK2YbG51W23QSWj3Yygc1eEk2zwmKJExp")</f>
        <v/>
      </c>
    </row>
    <row r="163">
      <c r="A163" t="inlineStr">
        <is>
          <t>FbvoiCGJQg1F9myTJYgC76ybiDJMLNCvmvb6eAKyUNKZ</t>
        </is>
      </c>
      <c r="B163" t="inlineStr">
        <is>
          <t>LULO</t>
        </is>
      </c>
      <c r="C163" t="n">
        <v>1</v>
      </c>
      <c r="D163" t="n">
        <v>-2.42</v>
      </c>
      <c r="E163" t="n">
        <v>-0.84</v>
      </c>
      <c r="F163" t="n">
        <v>2.88</v>
      </c>
      <c r="G163" t="n">
        <v>0</v>
      </c>
      <c r="H163" t="n">
        <v>1</v>
      </c>
      <c r="I163" t="n">
        <v>0</v>
      </c>
      <c r="J163" t="n">
        <v>-1</v>
      </c>
      <c r="K163" t="n">
        <v>-1</v>
      </c>
      <c r="L163">
        <f>HYPERLINK("https://www.defined.fi/sol/FbvoiCGJQg1F9myTJYgC76ybiDJMLNCvmvb6eAKyUNKZ?maker=HdxkiXqeN6qpK2YbG51W23QSWj3Yygc1eEk2zwmKJExp","https://www.defined.fi/sol/FbvoiCGJQg1F9myTJYgC76ybiDJMLNCvmvb6eAKyUNKZ?maker=HdxkiXqeN6qpK2YbG51W23QSWj3Yygc1eEk2zwmKJExp")</f>
        <v/>
      </c>
      <c r="M163">
        <f>HYPERLINK("https://dexscreener.com/solana/FbvoiCGJQg1F9myTJYgC76ybiDJMLNCvmvb6eAKyUNKZ?maker=HdxkiXqeN6qpK2YbG51W23QSWj3Yygc1eEk2zwmKJExp","https://dexscreener.com/solana/FbvoiCGJQg1F9myTJYgC76ybiDJMLNCvmvb6eAKyUNKZ?maker=HdxkiXqeN6qpK2YbG51W23QSWj3Yygc1eEk2zwmKJExp")</f>
        <v/>
      </c>
    </row>
    <row r="164">
      <c r="A164" t="inlineStr">
        <is>
          <t>CtYUvU49VA6zCRmJjKiAA1psjGWa64VqRgZpzq2gpump</t>
        </is>
      </c>
      <c r="B164" t="inlineStr">
        <is>
          <t>pure</t>
        </is>
      </c>
      <c r="C164" t="n">
        <v>1</v>
      </c>
      <c r="D164" t="n">
        <v>-14.35</v>
      </c>
      <c r="E164" t="n">
        <v>-0.98</v>
      </c>
      <c r="F164" t="n">
        <v>14.68</v>
      </c>
      <c r="G164" t="n">
        <v>0</v>
      </c>
      <c r="H164" t="n">
        <v>2</v>
      </c>
      <c r="I164" t="n">
        <v>0</v>
      </c>
      <c r="J164" t="n">
        <v>-1</v>
      </c>
      <c r="K164" t="n">
        <v>-1</v>
      </c>
      <c r="L164">
        <f>HYPERLINK("https://www.defined.fi/sol/CtYUvU49VA6zCRmJjKiAA1psjGWa64VqRgZpzq2gpump?maker=HdxkiXqeN6qpK2YbG51W23QSWj3Yygc1eEk2zwmKJExp","https://www.defined.fi/sol/CtYUvU49VA6zCRmJjKiAA1psjGWa64VqRgZpzq2gpump?maker=HdxkiXqeN6qpK2YbG51W23QSWj3Yygc1eEk2zwmKJExp")</f>
        <v/>
      </c>
      <c r="M164">
        <f>HYPERLINK("https://dexscreener.com/solana/CtYUvU49VA6zCRmJjKiAA1psjGWa64VqRgZpzq2gpump?maker=HdxkiXqeN6qpK2YbG51W23QSWj3Yygc1eEk2zwmKJExp","https://dexscreener.com/solana/CtYUvU49VA6zCRmJjKiAA1psjGWa64VqRgZpzq2gpump?maker=HdxkiXqeN6qpK2YbG51W23QSWj3Yygc1eEk2zwmKJExp")</f>
        <v/>
      </c>
    </row>
    <row r="165">
      <c r="A165" t="inlineStr">
        <is>
          <t>9QW8eANMoSoyzLx65p7Uzi3VZK3mvGaUAufAW7Nspump</t>
        </is>
      </c>
      <c r="B165" t="inlineStr">
        <is>
          <t>DTR</t>
        </is>
      </c>
      <c r="C165" t="n">
        <v>1</v>
      </c>
      <c r="D165" t="n">
        <v>-14.18</v>
      </c>
      <c r="E165" t="n">
        <v>-0.97</v>
      </c>
      <c r="F165" t="n">
        <v>14.67</v>
      </c>
      <c r="G165" t="n">
        <v>0</v>
      </c>
      <c r="H165" t="n">
        <v>1</v>
      </c>
      <c r="I165" t="n">
        <v>0</v>
      </c>
      <c r="J165" t="n">
        <v>-1</v>
      </c>
      <c r="K165" t="n">
        <v>-1</v>
      </c>
      <c r="L165">
        <f>HYPERLINK("https://www.defined.fi/sol/9QW8eANMoSoyzLx65p7Uzi3VZK3mvGaUAufAW7Nspump?maker=HdxkiXqeN6qpK2YbG51W23QSWj3Yygc1eEk2zwmKJExp","https://www.defined.fi/sol/9QW8eANMoSoyzLx65p7Uzi3VZK3mvGaUAufAW7Nspump?maker=HdxkiXqeN6qpK2YbG51W23QSWj3Yygc1eEk2zwmKJExp")</f>
        <v/>
      </c>
      <c r="M165">
        <f>HYPERLINK("https://dexscreener.com/solana/9QW8eANMoSoyzLx65p7Uzi3VZK3mvGaUAufAW7Nspump?maker=HdxkiXqeN6qpK2YbG51W23QSWj3Yygc1eEk2zwmKJExp","https://dexscreener.com/solana/9QW8eANMoSoyzLx65p7Uzi3VZK3mvGaUAufAW7Nspump?maker=HdxkiXqeN6qpK2YbG51W23QSWj3Yygc1eEk2zwmKJExp")</f>
        <v/>
      </c>
    </row>
    <row r="166">
      <c r="A166" t="inlineStr">
        <is>
          <t>Bn4PNbFSeiifT4AP3SXoo8ybzuFTTzPmtWJK3Pq94RNv</t>
        </is>
      </c>
      <c r="B166" t="inlineStr">
        <is>
          <t>HERE</t>
        </is>
      </c>
      <c r="C166" t="n">
        <v>1</v>
      </c>
      <c r="D166" t="n">
        <v>-9.460000000000001</v>
      </c>
      <c r="E166" t="n">
        <v>-0.97</v>
      </c>
      <c r="F166" t="n">
        <v>9.789999999999999</v>
      </c>
      <c r="G166" t="n">
        <v>0</v>
      </c>
      <c r="H166" t="n">
        <v>1</v>
      </c>
      <c r="I166" t="n">
        <v>0</v>
      </c>
      <c r="J166" t="n">
        <v>-1</v>
      </c>
      <c r="K166" t="n">
        <v>-1</v>
      </c>
      <c r="L166">
        <f>HYPERLINK("https://www.defined.fi/sol/Bn4PNbFSeiifT4AP3SXoo8ybzuFTTzPmtWJK3Pq94RNv?maker=HdxkiXqeN6qpK2YbG51W23QSWj3Yygc1eEk2zwmKJExp","https://www.defined.fi/sol/Bn4PNbFSeiifT4AP3SXoo8ybzuFTTzPmtWJK3Pq94RNv?maker=HdxkiXqeN6qpK2YbG51W23QSWj3Yygc1eEk2zwmKJExp")</f>
        <v/>
      </c>
      <c r="M166">
        <f>HYPERLINK("https://dexscreener.com/solana/Bn4PNbFSeiifT4AP3SXoo8ybzuFTTzPmtWJK3Pq94RNv?maker=HdxkiXqeN6qpK2YbG51W23QSWj3Yygc1eEk2zwmKJExp","https://dexscreener.com/solana/Bn4PNbFSeiifT4AP3SXoo8ybzuFTTzPmtWJK3Pq94RNv?maker=HdxkiXqeN6qpK2YbG51W23QSWj3Yygc1eEk2zwmKJExp")</f>
        <v/>
      </c>
    </row>
    <row r="167">
      <c r="A167" t="inlineStr">
        <is>
          <t>BAi1q3n96JH2bocjZK52CtPPd5hxfAVynQb4mLegpump</t>
        </is>
      </c>
      <c r="B167" t="inlineStr">
        <is>
          <t>Architect</t>
        </is>
      </c>
      <c r="C167" t="n">
        <v>1</v>
      </c>
      <c r="D167" t="n">
        <v>-5.42</v>
      </c>
      <c r="E167" t="n">
        <v>-0.92</v>
      </c>
      <c r="F167" t="n">
        <v>5.89</v>
      </c>
      <c r="G167" t="n">
        <v>0</v>
      </c>
      <c r="H167" t="n">
        <v>1</v>
      </c>
      <c r="I167" t="n">
        <v>0</v>
      </c>
      <c r="J167" t="n">
        <v>-1</v>
      </c>
      <c r="K167" t="n">
        <v>-1</v>
      </c>
      <c r="L167">
        <f>HYPERLINK("https://www.defined.fi/sol/BAi1q3n96JH2bocjZK52CtPPd5hxfAVynQb4mLegpump?maker=HdxkiXqeN6qpK2YbG51W23QSWj3Yygc1eEk2zwmKJExp","https://www.defined.fi/sol/BAi1q3n96JH2bocjZK52CtPPd5hxfAVynQb4mLegpump?maker=HdxkiXqeN6qpK2YbG51W23QSWj3Yygc1eEk2zwmKJExp")</f>
        <v/>
      </c>
      <c r="M167">
        <f>HYPERLINK("https://dexscreener.com/solana/BAi1q3n96JH2bocjZK52CtPPd5hxfAVynQb4mLegpump?maker=HdxkiXqeN6qpK2YbG51W23QSWj3Yygc1eEk2zwmKJExp","https://dexscreener.com/solana/BAi1q3n96JH2bocjZK52CtPPd5hxfAVynQb4mLegpump?maker=HdxkiXqeN6qpK2YbG51W23QSWj3Yygc1eEk2zwmKJExp")</f>
        <v/>
      </c>
    </row>
    <row r="168">
      <c r="A168" t="inlineStr">
        <is>
          <t>EKNK42TThNCqZVAqjc97Zckq5zRVxEDMHHW57JEKpump</t>
        </is>
      </c>
      <c r="B168" t="inlineStr">
        <is>
          <t>ARCHIE</t>
        </is>
      </c>
      <c r="C168" t="n">
        <v>1</v>
      </c>
      <c r="D168" t="n">
        <v>-0.058</v>
      </c>
      <c r="E168" t="n">
        <v>-1</v>
      </c>
      <c r="F168" t="n">
        <v>0.98</v>
      </c>
      <c r="G168" t="n">
        <v>0</v>
      </c>
      <c r="H168" t="n">
        <v>1</v>
      </c>
      <c r="I168" t="n">
        <v>0</v>
      </c>
      <c r="J168" t="n">
        <v>-1</v>
      </c>
      <c r="K168" t="n">
        <v>-1</v>
      </c>
      <c r="L168">
        <f>HYPERLINK("https://www.defined.fi/sol/EKNK42TThNCqZVAqjc97Zckq5zRVxEDMHHW57JEKpump?maker=HdxkiXqeN6qpK2YbG51W23QSWj3Yygc1eEk2zwmKJExp","https://www.defined.fi/sol/EKNK42TThNCqZVAqjc97Zckq5zRVxEDMHHW57JEKpump?maker=HdxkiXqeN6qpK2YbG51W23QSWj3Yygc1eEk2zwmKJExp")</f>
        <v/>
      </c>
      <c r="M168">
        <f>HYPERLINK("https://dexscreener.com/solana/EKNK42TThNCqZVAqjc97Zckq5zRVxEDMHHW57JEKpump?maker=HdxkiXqeN6qpK2YbG51W23QSWj3Yygc1eEk2zwmKJExp","https://dexscreener.com/solana/EKNK42TThNCqZVAqjc97Zckq5zRVxEDMHHW57JEKpump?maker=HdxkiXqeN6qpK2YbG51W23QSWj3Yygc1eEk2zwmKJExp")</f>
        <v/>
      </c>
    </row>
    <row r="169">
      <c r="A169" t="inlineStr">
        <is>
          <t>uucJfyhgo7c1Xn2eotbmjZgWUkpJKSi2DTjFXmuMj1n</t>
        </is>
      </c>
      <c r="B169" t="inlineStr">
        <is>
          <t>Yeah</t>
        </is>
      </c>
      <c r="C169" t="n">
        <v>1</v>
      </c>
      <c r="D169" t="n">
        <v>-1.46</v>
      </c>
      <c r="E169" t="n">
        <v>-0.31</v>
      </c>
      <c r="F169" t="n">
        <v>4.76</v>
      </c>
      <c r="G169" t="n">
        <v>3.29</v>
      </c>
      <c r="H169" t="n">
        <v>1</v>
      </c>
      <c r="I169" t="n">
        <v>1</v>
      </c>
      <c r="J169" t="n">
        <v>-1</v>
      </c>
      <c r="K169" t="n">
        <v>-1</v>
      </c>
      <c r="L169">
        <f>HYPERLINK("https://www.defined.fi/sol/uucJfyhgo7c1Xn2eotbmjZgWUkpJKSi2DTjFXmuMj1n?maker=HdxkiXqeN6qpK2YbG51W23QSWj3Yygc1eEk2zwmKJExp","https://www.defined.fi/sol/uucJfyhgo7c1Xn2eotbmjZgWUkpJKSi2DTjFXmuMj1n?maker=HdxkiXqeN6qpK2YbG51W23QSWj3Yygc1eEk2zwmKJExp")</f>
        <v/>
      </c>
      <c r="M169">
        <f>HYPERLINK("https://dexscreener.com/solana/uucJfyhgo7c1Xn2eotbmjZgWUkpJKSi2DTjFXmuMj1n?maker=HdxkiXqeN6qpK2YbG51W23QSWj3Yygc1eEk2zwmKJExp","https://dexscreener.com/solana/uucJfyhgo7c1Xn2eotbmjZgWUkpJKSi2DTjFXmuMj1n?maker=HdxkiXqeN6qpK2YbG51W23QSWj3Yygc1eEk2zwmKJExp")</f>
        <v/>
      </c>
    </row>
    <row r="170">
      <c r="A170" t="inlineStr">
        <is>
          <t>HhNBHkucoJuskK7ayQwW4FuGqn2reP9vU22jiKL9pump</t>
        </is>
      </c>
      <c r="B170" t="inlineStr">
        <is>
          <t>Bot16z</t>
        </is>
      </c>
      <c r="C170" t="n">
        <v>1</v>
      </c>
      <c r="D170" t="n">
        <v>-1.36</v>
      </c>
      <c r="E170" t="n">
        <v>-1</v>
      </c>
      <c r="F170" t="n">
        <v>4.71</v>
      </c>
      <c r="G170" t="n">
        <v>3.35</v>
      </c>
      <c r="H170" t="n">
        <v>1</v>
      </c>
      <c r="I170" t="n">
        <v>1</v>
      </c>
      <c r="J170" t="n">
        <v>-1</v>
      </c>
      <c r="K170" t="n">
        <v>-1</v>
      </c>
      <c r="L170">
        <f>HYPERLINK("https://www.defined.fi/sol/HhNBHkucoJuskK7ayQwW4FuGqn2reP9vU22jiKL9pump?maker=HdxkiXqeN6qpK2YbG51W23QSWj3Yygc1eEk2zwmKJExp","https://www.defined.fi/sol/HhNBHkucoJuskK7ayQwW4FuGqn2reP9vU22jiKL9pump?maker=HdxkiXqeN6qpK2YbG51W23QSWj3Yygc1eEk2zwmKJExp")</f>
        <v/>
      </c>
      <c r="M170">
        <f>HYPERLINK("https://dexscreener.com/solana/HhNBHkucoJuskK7ayQwW4FuGqn2reP9vU22jiKL9pump?maker=HdxkiXqeN6qpK2YbG51W23QSWj3Yygc1eEk2zwmKJExp","https://dexscreener.com/solana/HhNBHkucoJuskK7ayQwW4FuGqn2reP9vU22jiKL9pump?maker=HdxkiXqeN6qpK2YbG51W23QSWj3Yygc1eEk2zwmKJExp")</f>
        <v/>
      </c>
    </row>
    <row r="171">
      <c r="A171" t="inlineStr">
        <is>
          <t>CLmkmdeeDqZRciDPrpVS8JtFj2g1hh8U4XQmQishpump</t>
        </is>
      </c>
      <c r="B171" t="inlineStr">
        <is>
          <t>GASPODE</t>
        </is>
      </c>
      <c r="C171" t="n">
        <v>1</v>
      </c>
      <c r="D171" t="n">
        <v>1.6</v>
      </c>
      <c r="E171" t="n">
        <v>0.08</v>
      </c>
      <c r="F171" t="n">
        <v>19.49</v>
      </c>
      <c r="G171" t="n">
        <v>21.09</v>
      </c>
      <c r="H171" t="n">
        <v>2</v>
      </c>
      <c r="I171" t="n">
        <v>1</v>
      </c>
      <c r="J171" t="n">
        <v>-1</v>
      </c>
      <c r="K171" t="n">
        <v>-1</v>
      </c>
      <c r="L171">
        <f>HYPERLINK("https://www.defined.fi/sol/CLmkmdeeDqZRciDPrpVS8JtFj2g1hh8U4XQmQishpump?maker=HdxkiXqeN6qpK2YbG51W23QSWj3Yygc1eEk2zwmKJExp","https://www.defined.fi/sol/CLmkmdeeDqZRciDPrpVS8JtFj2g1hh8U4XQmQishpump?maker=HdxkiXqeN6qpK2YbG51W23QSWj3Yygc1eEk2zwmKJExp")</f>
        <v/>
      </c>
      <c r="M171">
        <f>HYPERLINK("https://dexscreener.com/solana/CLmkmdeeDqZRciDPrpVS8JtFj2g1hh8U4XQmQishpump?maker=HdxkiXqeN6qpK2YbG51W23QSWj3Yygc1eEk2zwmKJExp","https://dexscreener.com/solana/CLmkmdeeDqZRciDPrpVS8JtFj2g1hh8U4XQmQishpump?maker=HdxkiXqeN6qpK2YbG51W23QSWj3Yygc1eEk2zwmKJExp")</f>
        <v/>
      </c>
    </row>
    <row r="172">
      <c r="A172" t="inlineStr">
        <is>
          <t>JBxJtmLhadopDRgJFSKfQ5wjYLMzRry79tsX574Rpump</t>
        </is>
      </c>
      <c r="B172" t="inlineStr">
        <is>
          <t>FART</t>
        </is>
      </c>
      <c r="C172" t="n">
        <v>1</v>
      </c>
      <c r="D172" t="n">
        <v>-5.15</v>
      </c>
      <c r="E172" t="n">
        <v>-0.53</v>
      </c>
      <c r="F172" t="n">
        <v>9.710000000000001</v>
      </c>
      <c r="G172" t="n">
        <v>4.57</v>
      </c>
      <c r="H172" t="n">
        <v>1</v>
      </c>
      <c r="I172" t="n">
        <v>1</v>
      </c>
      <c r="J172" t="n">
        <v>-1</v>
      </c>
      <c r="K172" t="n">
        <v>-1</v>
      </c>
      <c r="L172">
        <f>HYPERLINK("https://www.defined.fi/sol/JBxJtmLhadopDRgJFSKfQ5wjYLMzRry79tsX574Rpump?maker=HdxkiXqeN6qpK2YbG51W23QSWj3Yygc1eEk2zwmKJExp","https://www.defined.fi/sol/JBxJtmLhadopDRgJFSKfQ5wjYLMzRry79tsX574Rpump?maker=HdxkiXqeN6qpK2YbG51W23QSWj3Yygc1eEk2zwmKJExp")</f>
        <v/>
      </c>
      <c r="M172">
        <f>HYPERLINK("https://dexscreener.com/solana/JBxJtmLhadopDRgJFSKfQ5wjYLMzRry79tsX574Rpump?maker=HdxkiXqeN6qpK2YbG51W23QSWj3Yygc1eEk2zwmKJExp","https://dexscreener.com/solana/JBxJtmLhadopDRgJFSKfQ5wjYLMzRry79tsX574Rpump?maker=HdxkiXqeN6qpK2YbG51W23QSWj3Yygc1eEk2zwmKJExp")</f>
        <v/>
      </c>
    </row>
    <row r="173">
      <c r="A173" t="inlineStr">
        <is>
          <t>4GULMPKBJLruChBZWksZzukAg1AjSCmCTMn9ny2Xpump</t>
        </is>
      </c>
      <c r="B173" t="inlineStr">
        <is>
          <t>OUUU</t>
        </is>
      </c>
      <c r="C173" t="n">
        <v>2</v>
      </c>
      <c r="D173" t="n">
        <v>-13.66</v>
      </c>
      <c r="E173" t="n">
        <v>-0.43</v>
      </c>
      <c r="F173" t="n">
        <v>31.94</v>
      </c>
      <c r="G173" t="n">
        <v>0</v>
      </c>
      <c r="H173" t="n">
        <v>1</v>
      </c>
      <c r="I173" t="n">
        <v>0</v>
      </c>
      <c r="J173" t="n">
        <v>-1</v>
      </c>
      <c r="K173" t="n">
        <v>-1</v>
      </c>
      <c r="L173">
        <f>HYPERLINK("https://www.defined.fi/sol/4GULMPKBJLruChBZWksZzukAg1AjSCmCTMn9ny2Xpump?maker=HdxkiXqeN6qpK2YbG51W23QSWj3Yygc1eEk2zwmKJExp","https://www.defined.fi/sol/4GULMPKBJLruChBZWksZzukAg1AjSCmCTMn9ny2Xpump?maker=HdxkiXqeN6qpK2YbG51W23QSWj3Yygc1eEk2zwmKJExp")</f>
        <v/>
      </c>
      <c r="M173">
        <f>HYPERLINK("https://dexscreener.com/solana/4GULMPKBJLruChBZWksZzukAg1AjSCmCTMn9ny2Xpump?maker=HdxkiXqeN6qpK2YbG51W23QSWj3Yygc1eEk2zwmKJExp","https://dexscreener.com/solana/4GULMPKBJLruChBZWksZzukAg1AjSCmCTMn9ny2Xpump?maker=HdxkiXqeN6qpK2YbG51W23QSWj3Yygc1eEk2zwmKJExp")</f>
        <v/>
      </c>
    </row>
    <row r="174">
      <c r="A174" t="inlineStr">
        <is>
          <t>BCqTynMqcPCod7s7BdjW2nQ1R3YZbrqTfs9MnB4ayQ6R</t>
        </is>
      </c>
      <c r="B174" t="inlineStr">
        <is>
          <t>heaven</t>
        </is>
      </c>
      <c r="C174" t="n">
        <v>2</v>
      </c>
      <c r="D174" t="n">
        <v>-0.429</v>
      </c>
      <c r="E174" t="n">
        <v>-0.06</v>
      </c>
      <c r="F174" t="n">
        <v>7.8</v>
      </c>
      <c r="G174" t="n">
        <v>7.38</v>
      </c>
      <c r="H174" t="n">
        <v>2</v>
      </c>
      <c r="I174" t="n">
        <v>1</v>
      </c>
      <c r="J174" t="n">
        <v>-1</v>
      </c>
      <c r="K174" t="n">
        <v>-1</v>
      </c>
      <c r="L174">
        <f>HYPERLINK("https://www.defined.fi/sol/BCqTynMqcPCod7s7BdjW2nQ1R3YZbrqTfs9MnB4ayQ6R?maker=HdxkiXqeN6qpK2YbG51W23QSWj3Yygc1eEk2zwmKJExp","https://www.defined.fi/sol/BCqTynMqcPCod7s7BdjW2nQ1R3YZbrqTfs9MnB4ayQ6R?maker=HdxkiXqeN6qpK2YbG51W23QSWj3Yygc1eEk2zwmKJExp")</f>
        <v/>
      </c>
      <c r="M174">
        <f>HYPERLINK("https://dexscreener.com/solana/BCqTynMqcPCod7s7BdjW2nQ1R3YZbrqTfs9MnB4ayQ6R?maker=HdxkiXqeN6qpK2YbG51W23QSWj3Yygc1eEk2zwmKJExp","https://dexscreener.com/solana/BCqTynMqcPCod7s7BdjW2nQ1R3YZbrqTfs9MnB4ayQ6R?maker=HdxkiXqeN6qpK2YbG51W23QSWj3Yygc1eEk2zwmKJExp")</f>
        <v/>
      </c>
    </row>
    <row r="175">
      <c r="A175" t="inlineStr">
        <is>
          <t>ETZDTrZp1tWSTPHf22cyUXiv5xGzXuBFEwJAsE8ypump</t>
        </is>
      </c>
      <c r="B175" t="inlineStr">
        <is>
          <t>xcog</t>
        </is>
      </c>
      <c r="C175" t="n">
        <v>2</v>
      </c>
      <c r="D175" t="n">
        <v>74.45999999999999</v>
      </c>
      <c r="E175" t="n">
        <v>7.64</v>
      </c>
      <c r="F175" t="n">
        <v>9.75</v>
      </c>
      <c r="G175" t="n">
        <v>84.20999999999999</v>
      </c>
      <c r="H175" t="n">
        <v>1</v>
      </c>
      <c r="I175" t="n">
        <v>6</v>
      </c>
      <c r="J175" t="n">
        <v>-1</v>
      </c>
      <c r="K175" t="n">
        <v>-1</v>
      </c>
      <c r="L175">
        <f>HYPERLINK("https://www.defined.fi/sol/ETZDTrZp1tWSTPHf22cyUXiv5xGzXuBFEwJAsE8ypump?maker=HdxkiXqeN6qpK2YbG51W23QSWj3Yygc1eEk2zwmKJExp","https://www.defined.fi/sol/ETZDTrZp1tWSTPHf22cyUXiv5xGzXuBFEwJAsE8ypump?maker=HdxkiXqeN6qpK2YbG51W23QSWj3Yygc1eEk2zwmKJExp")</f>
        <v/>
      </c>
      <c r="M175">
        <f>HYPERLINK("https://dexscreener.com/solana/ETZDTrZp1tWSTPHf22cyUXiv5xGzXuBFEwJAsE8ypump?maker=HdxkiXqeN6qpK2YbG51W23QSWj3Yygc1eEk2zwmKJExp","https://dexscreener.com/solana/ETZDTrZp1tWSTPHf22cyUXiv5xGzXuBFEwJAsE8ypump?maker=HdxkiXqeN6qpK2YbG51W23QSWj3Yygc1eEk2zwmKJExp")</f>
        <v/>
      </c>
    </row>
    <row r="176">
      <c r="A176" t="inlineStr">
        <is>
          <t>7iagMTDPfNSR5zVcERT1To7A9eaQoz58dJAh42EMHcCC</t>
        </is>
      </c>
      <c r="B176" t="inlineStr">
        <is>
          <t>YAKUB</t>
        </is>
      </c>
      <c r="C176" t="n">
        <v>2</v>
      </c>
      <c r="D176" t="n">
        <v>0</v>
      </c>
      <c r="E176" t="n">
        <v>-0.03</v>
      </c>
      <c r="F176" t="n">
        <v>0.002</v>
      </c>
      <c r="G176" t="n">
        <v>0</v>
      </c>
      <c r="H176" t="n">
        <v>1</v>
      </c>
      <c r="I176" t="n">
        <v>0</v>
      </c>
      <c r="J176" t="n">
        <v>-1</v>
      </c>
      <c r="K176" t="n">
        <v>-1</v>
      </c>
      <c r="L176">
        <f>HYPERLINK("https://www.defined.fi/sol/7iagMTDPfNSR5zVcERT1To7A9eaQoz58dJAh42EMHcCC?maker=HdxkiXqeN6qpK2YbG51W23QSWj3Yygc1eEk2zwmKJExp","https://www.defined.fi/sol/7iagMTDPfNSR5zVcERT1To7A9eaQoz58dJAh42EMHcCC?maker=HdxkiXqeN6qpK2YbG51W23QSWj3Yygc1eEk2zwmKJExp")</f>
        <v/>
      </c>
      <c r="M176">
        <f>HYPERLINK("https://dexscreener.com/solana/7iagMTDPfNSR5zVcERT1To7A9eaQoz58dJAh42EMHcCC?maker=HdxkiXqeN6qpK2YbG51W23QSWj3Yygc1eEk2zwmKJExp","https://dexscreener.com/solana/7iagMTDPfNSR5zVcERT1To7A9eaQoz58dJAh42EMHcCC?maker=HdxkiXqeN6qpK2YbG51W23QSWj3Yygc1eEk2zwmKJExp")</f>
        <v/>
      </c>
    </row>
    <row r="177">
      <c r="A177" t="inlineStr">
        <is>
          <t>Tuj128spPbamXJk5KbwfKuaFyzZzFBixvvgf7Hupump</t>
        </is>
      </c>
      <c r="B177" t="inlineStr">
        <is>
          <t>success</t>
        </is>
      </c>
      <c r="C177" t="n">
        <v>2</v>
      </c>
      <c r="D177" t="n">
        <v>3.74</v>
      </c>
      <c r="E177" t="n">
        <v>0.79</v>
      </c>
      <c r="F177" t="n">
        <v>4.74</v>
      </c>
      <c r="G177" t="n">
        <v>8.48</v>
      </c>
      <c r="H177" t="n">
        <v>1</v>
      </c>
      <c r="I177" t="n">
        <v>1</v>
      </c>
      <c r="J177" t="n">
        <v>-1</v>
      </c>
      <c r="K177" t="n">
        <v>-1</v>
      </c>
      <c r="L177">
        <f>HYPERLINK("https://www.defined.fi/sol/Tuj128spPbamXJk5KbwfKuaFyzZzFBixvvgf7Hupump?maker=HdxkiXqeN6qpK2YbG51W23QSWj3Yygc1eEk2zwmKJExp","https://www.defined.fi/sol/Tuj128spPbamXJk5KbwfKuaFyzZzFBixvvgf7Hupump?maker=HdxkiXqeN6qpK2YbG51W23QSWj3Yygc1eEk2zwmKJExp")</f>
        <v/>
      </c>
      <c r="M177">
        <f>HYPERLINK("https://dexscreener.com/solana/Tuj128spPbamXJk5KbwfKuaFyzZzFBixvvgf7Hupump?maker=HdxkiXqeN6qpK2YbG51W23QSWj3Yygc1eEk2zwmKJExp","https://dexscreener.com/solana/Tuj128spPbamXJk5KbwfKuaFyzZzFBixvvgf7Hupump?maker=HdxkiXqeN6qpK2YbG51W23QSWj3Yygc1eEk2zwmKJExp")</f>
        <v/>
      </c>
    </row>
    <row r="178">
      <c r="A178" t="inlineStr">
        <is>
          <t>2kATD4v94ahnHyB8rHywAdLUwWAWAiDq9heMqmVEpump</t>
        </is>
      </c>
      <c r="B178" t="inlineStr">
        <is>
          <t>BOPPY</t>
        </is>
      </c>
      <c r="C178" t="n">
        <v>2</v>
      </c>
      <c r="D178" t="n">
        <v>9.619999999999999</v>
      </c>
      <c r="E178" t="n">
        <v>0.3</v>
      </c>
      <c r="F178" t="n">
        <v>31.64</v>
      </c>
      <c r="G178" t="n">
        <v>41.26</v>
      </c>
      <c r="H178" t="n">
        <v>1</v>
      </c>
      <c r="I178" t="n">
        <v>2</v>
      </c>
      <c r="J178" t="n">
        <v>-1</v>
      </c>
      <c r="K178" t="n">
        <v>-1</v>
      </c>
      <c r="L178">
        <f>HYPERLINK("https://www.defined.fi/sol/2kATD4v94ahnHyB8rHywAdLUwWAWAiDq9heMqmVEpump?maker=HdxkiXqeN6qpK2YbG51W23QSWj3Yygc1eEk2zwmKJExp","https://www.defined.fi/sol/2kATD4v94ahnHyB8rHywAdLUwWAWAiDq9heMqmVEpump?maker=HdxkiXqeN6qpK2YbG51W23QSWj3Yygc1eEk2zwmKJExp")</f>
        <v/>
      </c>
      <c r="M178">
        <f>HYPERLINK("https://dexscreener.com/solana/2kATD4v94ahnHyB8rHywAdLUwWAWAiDq9heMqmVEpump?maker=HdxkiXqeN6qpK2YbG51W23QSWj3Yygc1eEk2zwmKJExp","https://dexscreener.com/solana/2kATD4v94ahnHyB8rHywAdLUwWAWAiDq9heMqmVEpump?maker=HdxkiXqeN6qpK2YbG51W23QSWj3Yygc1eEk2zwmKJExp")</f>
        <v/>
      </c>
    </row>
    <row r="179">
      <c r="A179" t="inlineStr">
        <is>
          <t>ksFTC3AK6dWvs2W4PRaZxkMJNRoPBxexHxRvYoDpump</t>
        </is>
      </c>
      <c r="B179" t="inlineStr">
        <is>
          <t>patience</t>
        </is>
      </c>
      <c r="C179" t="n">
        <v>2</v>
      </c>
      <c r="D179" t="n">
        <v>-10.67</v>
      </c>
      <c r="E179" t="n">
        <v>-0.25</v>
      </c>
      <c r="F179" t="n">
        <v>43.38</v>
      </c>
      <c r="G179" t="n">
        <v>32.71</v>
      </c>
      <c r="H179" t="n">
        <v>1</v>
      </c>
      <c r="I179" t="n">
        <v>1</v>
      </c>
      <c r="J179" t="n">
        <v>-1</v>
      </c>
      <c r="K179" t="n">
        <v>-1</v>
      </c>
      <c r="L179">
        <f>HYPERLINK("https://www.defined.fi/sol/ksFTC3AK6dWvs2W4PRaZxkMJNRoPBxexHxRvYoDpump?maker=HdxkiXqeN6qpK2YbG51W23QSWj3Yygc1eEk2zwmKJExp","https://www.defined.fi/sol/ksFTC3AK6dWvs2W4PRaZxkMJNRoPBxexHxRvYoDpump?maker=HdxkiXqeN6qpK2YbG51W23QSWj3Yygc1eEk2zwmKJExp")</f>
        <v/>
      </c>
      <c r="M179">
        <f>HYPERLINK("https://dexscreener.com/solana/ksFTC3AK6dWvs2W4PRaZxkMJNRoPBxexHxRvYoDpump?maker=HdxkiXqeN6qpK2YbG51W23QSWj3Yygc1eEk2zwmKJExp","https://dexscreener.com/solana/ksFTC3AK6dWvs2W4PRaZxkMJNRoPBxexHxRvYoDpump?maker=HdxkiXqeN6qpK2YbG51W23QSWj3Yygc1eEk2zwmKJExp")</f>
        <v/>
      </c>
    </row>
    <row r="180">
      <c r="A180" t="inlineStr">
        <is>
          <t>Ft2DavuS1ctcUV3cBJWB1BvD6v1zjjXMJD16VRBEpump</t>
        </is>
      </c>
      <c r="B180" t="inlineStr">
        <is>
          <t>cat</t>
        </is>
      </c>
      <c r="C180" t="n">
        <v>2</v>
      </c>
      <c r="D180" t="n">
        <v>-1.24</v>
      </c>
      <c r="E180" t="n">
        <v>-0.13</v>
      </c>
      <c r="F180" t="n">
        <v>9.76</v>
      </c>
      <c r="G180" t="n">
        <v>8.51</v>
      </c>
      <c r="H180" t="n">
        <v>1</v>
      </c>
      <c r="I180" t="n">
        <v>1</v>
      </c>
      <c r="J180" t="n">
        <v>-1</v>
      </c>
      <c r="K180" t="n">
        <v>-1</v>
      </c>
      <c r="L180">
        <f>HYPERLINK("https://www.defined.fi/sol/Ft2DavuS1ctcUV3cBJWB1BvD6v1zjjXMJD16VRBEpump?maker=HdxkiXqeN6qpK2YbG51W23QSWj3Yygc1eEk2zwmKJExp","https://www.defined.fi/sol/Ft2DavuS1ctcUV3cBJWB1BvD6v1zjjXMJD16VRBEpump?maker=HdxkiXqeN6qpK2YbG51W23QSWj3Yygc1eEk2zwmKJExp")</f>
        <v/>
      </c>
      <c r="M180">
        <f>HYPERLINK("https://dexscreener.com/solana/Ft2DavuS1ctcUV3cBJWB1BvD6v1zjjXMJD16VRBEpump?maker=HdxkiXqeN6qpK2YbG51W23QSWj3Yygc1eEk2zwmKJExp","https://dexscreener.com/solana/Ft2DavuS1ctcUV3cBJWB1BvD6v1zjjXMJD16VRBEpump?maker=HdxkiXqeN6qpK2YbG51W23QSWj3Yygc1eEk2zwmKJExp")</f>
        <v/>
      </c>
    </row>
    <row r="181">
      <c r="A181" t="inlineStr">
        <is>
          <t>E19ywnRfdXtfURNXjWfQjkVyuSJuCaNkVG3o3KL3pump</t>
        </is>
      </c>
      <c r="B181" t="inlineStr">
        <is>
          <t>Theory</t>
        </is>
      </c>
      <c r="C181" t="n">
        <v>2</v>
      </c>
      <c r="D181" t="n">
        <v>-3.46</v>
      </c>
      <c r="E181" t="n">
        <v>-1</v>
      </c>
      <c r="F181" t="n">
        <v>4.12</v>
      </c>
      <c r="G181" t="n">
        <v>0</v>
      </c>
      <c r="H181" t="n">
        <v>1</v>
      </c>
      <c r="I181" t="n">
        <v>0</v>
      </c>
      <c r="J181" t="n">
        <v>-1</v>
      </c>
      <c r="K181" t="n">
        <v>-1</v>
      </c>
      <c r="L181">
        <f>HYPERLINK("https://www.defined.fi/sol/E19ywnRfdXtfURNXjWfQjkVyuSJuCaNkVG3o3KL3pump?maker=HdxkiXqeN6qpK2YbG51W23QSWj3Yygc1eEk2zwmKJExp","https://www.defined.fi/sol/E19ywnRfdXtfURNXjWfQjkVyuSJuCaNkVG3o3KL3pump?maker=HdxkiXqeN6qpK2YbG51W23QSWj3Yygc1eEk2zwmKJExp")</f>
        <v/>
      </c>
      <c r="M181">
        <f>HYPERLINK("https://dexscreener.com/solana/E19ywnRfdXtfURNXjWfQjkVyuSJuCaNkVG3o3KL3pump?maker=HdxkiXqeN6qpK2YbG51W23QSWj3Yygc1eEk2zwmKJExp","https://dexscreener.com/solana/E19ywnRfdXtfURNXjWfQjkVyuSJuCaNkVG3o3KL3pump?maker=HdxkiXqeN6qpK2YbG51W23QSWj3Yygc1eEk2zwmKJExp")</f>
        <v/>
      </c>
    </row>
    <row r="182">
      <c r="A182" t="inlineStr">
        <is>
          <t>Day6DgKkrb9xtuRkmMK17SB18kmRi3V6oGau8zu4pump</t>
        </is>
      </c>
      <c r="B182" t="inlineStr">
        <is>
          <t>tacit</t>
        </is>
      </c>
      <c r="C182" t="n">
        <v>2</v>
      </c>
      <c r="D182" t="n">
        <v>1.72</v>
      </c>
      <c r="E182" t="n">
        <v>0.35</v>
      </c>
      <c r="F182" t="n">
        <v>4.86</v>
      </c>
      <c r="G182" t="n">
        <v>6.59</v>
      </c>
      <c r="H182" t="n">
        <v>1</v>
      </c>
      <c r="I182" t="n">
        <v>1</v>
      </c>
      <c r="J182" t="n">
        <v>-1</v>
      </c>
      <c r="K182" t="n">
        <v>-1</v>
      </c>
      <c r="L182">
        <f>HYPERLINK("https://www.defined.fi/sol/Day6DgKkrb9xtuRkmMK17SB18kmRi3V6oGau8zu4pump?maker=HdxkiXqeN6qpK2YbG51W23QSWj3Yygc1eEk2zwmKJExp","https://www.defined.fi/sol/Day6DgKkrb9xtuRkmMK17SB18kmRi3V6oGau8zu4pump?maker=HdxkiXqeN6qpK2YbG51W23QSWj3Yygc1eEk2zwmKJExp")</f>
        <v/>
      </c>
      <c r="M182">
        <f>HYPERLINK("https://dexscreener.com/solana/Day6DgKkrb9xtuRkmMK17SB18kmRi3V6oGau8zu4pump?maker=HdxkiXqeN6qpK2YbG51W23QSWj3Yygc1eEk2zwmKJExp","https://dexscreener.com/solana/Day6DgKkrb9xtuRkmMK17SB18kmRi3V6oGau8zu4pump?maker=HdxkiXqeN6qpK2YbG51W23QSWj3Yygc1eEk2zwmKJExp")</f>
        <v/>
      </c>
    </row>
    <row r="183">
      <c r="A183" t="inlineStr">
        <is>
          <t>3JXq16mWyo1uboEK9QCGcjjgCB3DXKWWcF1yySC7pump</t>
        </is>
      </c>
      <c r="B183" t="inlineStr">
        <is>
          <t>$ANDY70B$</t>
        </is>
      </c>
      <c r="C183" t="n">
        <v>2</v>
      </c>
      <c r="D183" t="n">
        <v>1.8</v>
      </c>
      <c r="E183" t="n">
        <v>0.09</v>
      </c>
      <c r="F183" t="n">
        <v>19.36</v>
      </c>
      <c r="G183" t="n">
        <v>21.16</v>
      </c>
      <c r="H183" t="n">
        <v>2</v>
      </c>
      <c r="I183" t="n">
        <v>2</v>
      </c>
      <c r="J183" t="n">
        <v>-1</v>
      </c>
      <c r="K183" t="n">
        <v>-1</v>
      </c>
      <c r="L183">
        <f>HYPERLINK("https://www.defined.fi/sol/3JXq16mWyo1uboEK9QCGcjjgCB3DXKWWcF1yySC7pump?maker=HdxkiXqeN6qpK2YbG51W23QSWj3Yygc1eEk2zwmKJExp","https://www.defined.fi/sol/3JXq16mWyo1uboEK9QCGcjjgCB3DXKWWcF1yySC7pump?maker=HdxkiXqeN6qpK2YbG51W23QSWj3Yygc1eEk2zwmKJExp")</f>
        <v/>
      </c>
      <c r="M183">
        <f>HYPERLINK("https://dexscreener.com/solana/3JXq16mWyo1uboEK9QCGcjjgCB3DXKWWcF1yySC7pump?maker=HdxkiXqeN6qpK2YbG51W23QSWj3Yygc1eEk2zwmKJExp","https://dexscreener.com/solana/3JXq16mWyo1uboEK9QCGcjjgCB3DXKWWcF1yySC7pump?maker=HdxkiXqeN6qpK2YbG51W23QSWj3Yygc1eEk2zwmKJExp")</f>
        <v/>
      </c>
    </row>
    <row r="184">
      <c r="A184" t="inlineStr">
        <is>
          <t>8VAAYfKHhiRysjn4fTjgTAn3QfgDFFAC2Yh7gNd142Jo</t>
        </is>
      </c>
      <c r="B184" t="inlineStr">
        <is>
          <t>ANDY70B</t>
        </is>
      </c>
      <c r="C184" t="n">
        <v>2</v>
      </c>
      <c r="D184" t="n">
        <v>-35.38</v>
      </c>
      <c r="E184" t="n">
        <v>-1</v>
      </c>
      <c r="F184" t="n">
        <v>47.71</v>
      </c>
      <c r="G184" t="n">
        <v>12.33</v>
      </c>
      <c r="H184" t="n">
        <v>6</v>
      </c>
      <c r="I184" t="n">
        <v>1</v>
      </c>
      <c r="J184" t="n">
        <v>-1</v>
      </c>
      <c r="K184" t="n">
        <v>-1</v>
      </c>
      <c r="L184">
        <f>HYPERLINK("https://www.defined.fi/sol/8VAAYfKHhiRysjn4fTjgTAn3QfgDFFAC2Yh7gNd142Jo?maker=HdxkiXqeN6qpK2YbG51W23QSWj3Yygc1eEk2zwmKJExp","https://www.defined.fi/sol/8VAAYfKHhiRysjn4fTjgTAn3QfgDFFAC2Yh7gNd142Jo?maker=HdxkiXqeN6qpK2YbG51W23QSWj3Yygc1eEk2zwmKJExp")</f>
        <v/>
      </c>
      <c r="M184">
        <f>HYPERLINK("https://dexscreener.com/solana/8VAAYfKHhiRysjn4fTjgTAn3QfgDFFAC2Yh7gNd142Jo?maker=HdxkiXqeN6qpK2YbG51W23QSWj3Yygc1eEk2zwmKJExp","https://dexscreener.com/solana/8VAAYfKHhiRysjn4fTjgTAn3QfgDFFAC2Yh7gNd142Jo?maker=HdxkiXqeN6qpK2YbG51W23QSWj3Yygc1eEk2zwmKJExp")</f>
        <v/>
      </c>
    </row>
    <row r="185">
      <c r="A185" t="inlineStr">
        <is>
          <t>8AS9yeGsAwvTs9gCDKMmB2MgX8NiSvv4uppH61yqpump</t>
        </is>
      </c>
      <c r="B185" t="inlineStr">
        <is>
          <t>$horny</t>
        </is>
      </c>
      <c r="C185" t="n">
        <v>2</v>
      </c>
      <c r="D185" t="n">
        <v>-7.66</v>
      </c>
      <c r="E185" t="n">
        <v>-0.79</v>
      </c>
      <c r="F185" t="n">
        <v>9.73</v>
      </c>
      <c r="G185" t="n">
        <v>2.07</v>
      </c>
      <c r="H185" t="n">
        <v>1</v>
      </c>
      <c r="I185" t="n">
        <v>1</v>
      </c>
      <c r="J185" t="n">
        <v>-1</v>
      </c>
      <c r="K185" t="n">
        <v>-1</v>
      </c>
      <c r="L185">
        <f>HYPERLINK("https://www.defined.fi/sol/8AS9yeGsAwvTs9gCDKMmB2MgX8NiSvv4uppH61yqpump?maker=HdxkiXqeN6qpK2YbG51W23QSWj3Yygc1eEk2zwmKJExp","https://www.defined.fi/sol/8AS9yeGsAwvTs9gCDKMmB2MgX8NiSvv4uppH61yqpump?maker=HdxkiXqeN6qpK2YbG51W23QSWj3Yygc1eEk2zwmKJExp")</f>
        <v/>
      </c>
      <c r="M185">
        <f>HYPERLINK("https://dexscreener.com/solana/8AS9yeGsAwvTs9gCDKMmB2MgX8NiSvv4uppH61yqpump?maker=HdxkiXqeN6qpK2YbG51W23QSWj3Yygc1eEk2zwmKJExp","https://dexscreener.com/solana/8AS9yeGsAwvTs9gCDKMmB2MgX8NiSvv4uppH61yqpump?maker=HdxkiXqeN6qpK2YbG51W23QSWj3Yygc1eEk2zwmKJExp")</f>
        <v/>
      </c>
    </row>
    <row r="186">
      <c r="A186" t="inlineStr">
        <is>
          <t>A4fK4hEgpS3VMBzMHE9amGwsyQiW959K3KKyYG7tpump</t>
        </is>
      </c>
      <c r="B186" t="inlineStr">
        <is>
          <t>FART</t>
        </is>
      </c>
      <c r="C186" t="n">
        <v>2</v>
      </c>
      <c r="D186" t="n">
        <v>-1.4</v>
      </c>
      <c r="E186" t="n">
        <v>-1</v>
      </c>
      <c r="F186" t="n">
        <v>3.62</v>
      </c>
      <c r="G186" t="n">
        <v>2.22</v>
      </c>
      <c r="H186" t="n">
        <v>1</v>
      </c>
      <c r="I186" t="n">
        <v>1</v>
      </c>
      <c r="J186" t="n">
        <v>-1</v>
      </c>
      <c r="K186" t="n">
        <v>-1</v>
      </c>
      <c r="L186">
        <f>HYPERLINK("https://www.defined.fi/sol/A4fK4hEgpS3VMBzMHE9amGwsyQiW959K3KKyYG7tpump?maker=HdxkiXqeN6qpK2YbG51W23QSWj3Yygc1eEk2zwmKJExp","https://www.defined.fi/sol/A4fK4hEgpS3VMBzMHE9amGwsyQiW959K3KKyYG7tpump?maker=HdxkiXqeN6qpK2YbG51W23QSWj3Yygc1eEk2zwmKJExp")</f>
        <v/>
      </c>
      <c r="M186">
        <f>HYPERLINK("https://dexscreener.com/solana/A4fK4hEgpS3VMBzMHE9amGwsyQiW959K3KKyYG7tpump?maker=HdxkiXqeN6qpK2YbG51W23QSWj3Yygc1eEk2zwmKJExp","https://dexscreener.com/solana/A4fK4hEgpS3VMBzMHE9amGwsyQiW959K3KKyYG7tpump?maker=HdxkiXqeN6qpK2YbG51W23QSWj3Yygc1eEk2zwmKJExp")</f>
        <v/>
      </c>
    </row>
    <row r="187">
      <c r="A187" t="inlineStr">
        <is>
          <t>Do89yHhkwtZCR737zyfV4oHxUCkkECoysDXwz6vPpump</t>
        </is>
      </c>
      <c r="B187" t="inlineStr">
        <is>
          <t>CLURB</t>
        </is>
      </c>
      <c r="C187" t="n">
        <v>2</v>
      </c>
      <c r="D187" t="n">
        <v>1.24</v>
      </c>
      <c r="E187" t="n">
        <v>0.16</v>
      </c>
      <c r="F187" t="n">
        <v>7.79</v>
      </c>
      <c r="G187" t="n">
        <v>9.02</v>
      </c>
      <c r="H187" t="n">
        <v>2</v>
      </c>
      <c r="I187" t="n">
        <v>1</v>
      </c>
      <c r="J187" t="n">
        <v>-1</v>
      </c>
      <c r="K187" t="n">
        <v>-1</v>
      </c>
      <c r="L187">
        <f>HYPERLINK("https://www.defined.fi/sol/Do89yHhkwtZCR737zyfV4oHxUCkkECoysDXwz6vPpump?maker=HdxkiXqeN6qpK2YbG51W23QSWj3Yygc1eEk2zwmKJExp","https://www.defined.fi/sol/Do89yHhkwtZCR737zyfV4oHxUCkkECoysDXwz6vPpump?maker=HdxkiXqeN6qpK2YbG51W23QSWj3Yygc1eEk2zwmKJExp")</f>
        <v/>
      </c>
      <c r="M187">
        <f>HYPERLINK("https://dexscreener.com/solana/Do89yHhkwtZCR737zyfV4oHxUCkkECoysDXwz6vPpump?maker=HdxkiXqeN6qpK2YbG51W23QSWj3Yygc1eEk2zwmKJExp","https://dexscreener.com/solana/Do89yHhkwtZCR737zyfV4oHxUCkkECoysDXwz6vPpump?maker=HdxkiXqeN6qpK2YbG51W23QSWj3Yygc1eEk2zwmKJExp")</f>
        <v/>
      </c>
    </row>
    <row r="188">
      <c r="A188" t="inlineStr">
        <is>
          <t>9NxRqJWLKTvVaevx5eZne8QyRutVDohF1vAR4sywpump</t>
        </is>
      </c>
      <c r="B188" t="inlineStr">
        <is>
          <t>Effective</t>
        </is>
      </c>
      <c r="C188" t="n">
        <v>2</v>
      </c>
      <c r="D188" t="n">
        <v>-0.635</v>
      </c>
      <c r="E188" t="n">
        <v>-0.07000000000000001</v>
      </c>
      <c r="F188" t="n">
        <v>9.720000000000001</v>
      </c>
      <c r="G188" t="n">
        <v>9.08</v>
      </c>
      <c r="H188" t="n">
        <v>1</v>
      </c>
      <c r="I188" t="n">
        <v>1</v>
      </c>
      <c r="J188" t="n">
        <v>-1</v>
      </c>
      <c r="K188" t="n">
        <v>-1</v>
      </c>
      <c r="L188">
        <f>HYPERLINK("https://www.defined.fi/sol/9NxRqJWLKTvVaevx5eZne8QyRutVDohF1vAR4sywpump?maker=HdxkiXqeN6qpK2YbG51W23QSWj3Yygc1eEk2zwmKJExp","https://www.defined.fi/sol/9NxRqJWLKTvVaevx5eZne8QyRutVDohF1vAR4sywpump?maker=HdxkiXqeN6qpK2YbG51W23QSWj3Yygc1eEk2zwmKJExp")</f>
        <v/>
      </c>
      <c r="M188">
        <f>HYPERLINK("https://dexscreener.com/solana/9NxRqJWLKTvVaevx5eZne8QyRutVDohF1vAR4sywpump?maker=HdxkiXqeN6qpK2YbG51W23QSWj3Yygc1eEk2zwmKJExp","https://dexscreener.com/solana/9NxRqJWLKTvVaevx5eZne8QyRutVDohF1vAR4sywpump?maker=HdxkiXqeN6qpK2YbG51W23QSWj3Yygc1eEk2zwmKJExp")</f>
        <v/>
      </c>
    </row>
    <row r="189">
      <c r="A189" t="inlineStr">
        <is>
          <t>HwyidtZCdYAW1EsihMwxFLtMJkVWn3EdJcBGXnM1pump</t>
        </is>
      </c>
      <c r="B189" t="inlineStr">
        <is>
          <t>Decay</t>
        </is>
      </c>
      <c r="C189" t="n">
        <v>2</v>
      </c>
      <c r="D189" t="n">
        <v>-4.26</v>
      </c>
      <c r="E189" t="n">
        <v>-0.88</v>
      </c>
      <c r="F189" t="n">
        <v>4.82</v>
      </c>
      <c r="G189" t="n">
        <v>0</v>
      </c>
      <c r="H189" t="n">
        <v>1</v>
      </c>
      <c r="I189" t="n">
        <v>0</v>
      </c>
      <c r="J189" t="n">
        <v>-1</v>
      </c>
      <c r="K189" t="n">
        <v>-1</v>
      </c>
      <c r="L189">
        <f>HYPERLINK("https://www.defined.fi/sol/HwyidtZCdYAW1EsihMwxFLtMJkVWn3EdJcBGXnM1pump?maker=HdxkiXqeN6qpK2YbG51W23QSWj3Yygc1eEk2zwmKJExp","https://www.defined.fi/sol/HwyidtZCdYAW1EsihMwxFLtMJkVWn3EdJcBGXnM1pump?maker=HdxkiXqeN6qpK2YbG51W23QSWj3Yygc1eEk2zwmKJExp")</f>
        <v/>
      </c>
      <c r="M189">
        <f>HYPERLINK("https://dexscreener.com/solana/HwyidtZCdYAW1EsihMwxFLtMJkVWn3EdJcBGXnM1pump?maker=HdxkiXqeN6qpK2YbG51W23QSWj3Yygc1eEk2zwmKJExp","https://dexscreener.com/solana/HwyidtZCdYAW1EsihMwxFLtMJkVWn3EdJcBGXnM1pump?maker=HdxkiXqeN6qpK2YbG51W23QSWj3Yygc1eEk2zwmKJExp")</f>
        <v/>
      </c>
    </row>
    <row r="190">
      <c r="A190" t="inlineStr">
        <is>
          <t>AnDyStmatmrJR8VyN4bHgi5PqXCmrhRr56wSDXHz7qpH</t>
        </is>
      </c>
      <c r="B190" t="inlineStr">
        <is>
          <t>$ANDY70B$</t>
        </is>
      </c>
      <c r="C190" t="n">
        <v>2</v>
      </c>
      <c r="D190" t="n">
        <v>-14.96</v>
      </c>
      <c r="E190" t="n">
        <v>-1</v>
      </c>
      <c r="F190" t="n">
        <v>29.25</v>
      </c>
      <c r="G190" t="n">
        <v>0</v>
      </c>
      <c r="H190" t="n">
        <v>1</v>
      </c>
      <c r="I190" t="n">
        <v>0</v>
      </c>
      <c r="J190" t="n">
        <v>-1</v>
      </c>
      <c r="K190" t="n">
        <v>-1</v>
      </c>
      <c r="L190">
        <f>HYPERLINK("https://www.defined.fi/sol/AnDyStmatmrJR8VyN4bHgi5PqXCmrhRr56wSDXHz7qpH?maker=HdxkiXqeN6qpK2YbG51W23QSWj3Yygc1eEk2zwmKJExp","https://www.defined.fi/sol/AnDyStmatmrJR8VyN4bHgi5PqXCmrhRr56wSDXHz7qpH?maker=HdxkiXqeN6qpK2YbG51W23QSWj3Yygc1eEk2zwmKJExp")</f>
        <v/>
      </c>
      <c r="M190">
        <f>HYPERLINK("https://dexscreener.com/solana/AnDyStmatmrJR8VyN4bHgi5PqXCmrhRr56wSDXHz7qpH?maker=HdxkiXqeN6qpK2YbG51W23QSWj3Yygc1eEk2zwmKJExp","https://dexscreener.com/solana/AnDyStmatmrJR8VyN4bHgi5PqXCmrhRr56wSDXHz7qpH?maker=HdxkiXqeN6qpK2YbG51W23QSWj3Yygc1eEk2zwmKJExp")</f>
        <v/>
      </c>
    </row>
    <row r="191">
      <c r="A191" t="inlineStr">
        <is>
          <t>GKcXGqAjTcB7KySZcbharVYQMpU9FJMWCRCRk7hopump</t>
        </is>
      </c>
      <c r="B191" t="inlineStr">
        <is>
          <t>MARC</t>
        </is>
      </c>
      <c r="C191" t="n">
        <v>2</v>
      </c>
      <c r="D191" t="n">
        <v>-4.33</v>
      </c>
      <c r="E191" t="n">
        <v>-1</v>
      </c>
      <c r="F191" t="n">
        <v>5.12</v>
      </c>
      <c r="G191" t="n">
        <v>0</v>
      </c>
      <c r="H191" t="n">
        <v>1</v>
      </c>
      <c r="I191" t="n">
        <v>0</v>
      </c>
      <c r="J191" t="n">
        <v>-1</v>
      </c>
      <c r="K191" t="n">
        <v>-1</v>
      </c>
      <c r="L191">
        <f>HYPERLINK("https://www.defined.fi/sol/GKcXGqAjTcB7KySZcbharVYQMpU9FJMWCRCRk7hopump?maker=HdxkiXqeN6qpK2YbG51W23QSWj3Yygc1eEk2zwmKJExp","https://www.defined.fi/sol/GKcXGqAjTcB7KySZcbharVYQMpU9FJMWCRCRk7hopump?maker=HdxkiXqeN6qpK2YbG51W23QSWj3Yygc1eEk2zwmKJExp")</f>
        <v/>
      </c>
      <c r="M191">
        <f>HYPERLINK("https://dexscreener.com/solana/GKcXGqAjTcB7KySZcbharVYQMpU9FJMWCRCRk7hopump?maker=HdxkiXqeN6qpK2YbG51W23QSWj3Yygc1eEk2zwmKJExp","https://dexscreener.com/solana/GKcXGqAjTcB7KySZcbharVYQMpU9FJMWCRCRk7hopump?maker=HdxkiXqeN6qpK2YbG51W23QSWj3Yygc1eEk2zwmKJExp")</f>
        <v/>
      </c>
    </row>
    <row r="192">
      <c r="A192" t="inlineStr">
        <is>
          <t>FBe2JM94Zmnek5o9fAf1gn4DhGRJTp7bJgzBHmDFpump</t>
        </is>
      </c>
      <c r="B192" t="inlineStr">
        <is>
          <t>Goons</t>
        </is>
      </c>
      <c r="C192" t="n">
        <v>2</v>
      </c>
      <c r="D192" t="n">
        <v>-7.98</v>
      </c>
      <c r="E192" t="n">
        <v>-0.84</v>
      </c>
      <c r="F192" t="n">
        <v>9.539999999999999</v>
      </c>
      <c r="G192" t="n">
        <v>1.55</v>
      </c>
      <c r="H192" t="n">
        <v>1</v>
      </c>
      <c r="I192" t="n">
        <v>1</v>
      </c>
      <c r="J192" t="n">
        <v>-1</v>
      </c>
      <c r="K192" t="n">
        <v>-1</v>
      </c>
      <c r="L192">
        <f>HYPERLINK("https://www.defined.fi/sol/FBe2JM94Zmnek5o9fAf1gn4DhGRJTp7bJgzBHmDFpump?maker=HdxkiXqeN6qpK2YbG51W23QSWj3Yygc1eEk2zwmKJExp","https://www.defined.fi/sol/FBe2JM94Zmnek5o9fAf1gn4DhGRJTp7bJgzBHmDFpump?maker=HdxkiXqeN6qpK2YbG51W23QSWj3Yygc1eEk2zwmKJExp")</f>
        <v/>
      </c>
      <c r="M192">
        <f>HYPERLINK("https://dexscreener.com/solana/FBe2JM94Zmnek5o9fAf1gn4DhGRJTp7bJgzBHmDFpump?maker=HdxkiXqeN6qpK2YbG51W23QSWj3Yygc1eEk2zwmKJExp","https://dexscreener.com/solana/FBe2JM94Zmnek5o9fAf1gn4DhGRJTp7bJgzBHmDFpump?maker=HdxkiXqeN6qpK2YbG51W23QSWj3Yygc1eEk2zwmKJExp")</f>
        <v/>
      </c>
    </row>
    <row r="193">
      <c r="A193" t="inlineStr">
        <is>
          <t>4RAaHp3JFTGzBq8XVUfjqWRady8tPZyhstSaGUQ2884w</t>
        </is>
      </c>
      <c r="B193" t="inlineStr">
        <is>
          <t>FANUM</t>
        </is>
      </c>
      <c r="C193" t="n">
        <v>2</v>
      </c>
      <c r="D193" t="n">
        <v>-1.42</v>
      </c>
      <c r="E193" t="n">
        <v>-0.15</v>
      </c>
      <c r="F193" t="n">
        <v>9.51</v>
      </c>
      <c r="G193" t="n">
        <v>8.09</v>
      </c>
      <c r="H193" t="n">
        <v>1</v>
      </c>
      <c r="I193" t="n">
        <v>1</v>
      </c>
      <c r="J193" t="n">
        <v>-1</v>
      </c>
      <c r="K193" t="n">
        <v>-1</v>
      </c>
      <c r="L193">
        <f>HYPERLINK("https://www.defined.fi/sol/4RAaHp3JFTGzBq8XVUfjqWRady8tPZyhstSaGUQ2884w?maker=HdxkiXqeN6qpK2YbG51W23QSWj3Yygc1eEk2zwmKJExp","https://www.defined.fi/sol/4RAaHp3JFTGzBq8XVUfjqWRady8tPZyhstSaGUQ2884w?maker=HdxkiXqeN6qpK2YbG51W23QSWj3Yygc1eEk2zwmKJExp")</f>
        <v/>
      </c>
      <c r="M193">
        <f>HYPERLINK("https://dexscreener.com/solana/4RAaHp3JFTGzBq8XVUfjqWRady8tPZyhstSaGUQ2884w?maker=HdxkiXqeN6qpK2YbG51W23QSWj3Yygc1eEk2zwmKJExp","https://dexscreener.com/solana/4RAaHp3JFTGzBq8XVUfjqWRady8tPZyhstSaGUQ2884w?maker=HdxkiXqeN6qpK2YbG51W23QSWj3Yygc1eEk2zwmKJExp")</f>
        <v/>
      </c>
    </row>
    <row r="194">
      <c r="A194" t="inlineStr">
        <is>
          <t>2LCabMNZpSRxhXDFT6tJfqWrLmwnhNgHisUaapk4pump</t>
        </is>
      </c>
      <c r="B194" t="inlineStr">
        <is>
          <t>HD</t>
        </is>
      </c>
      <c r="C194" t="n">
        <v>2</v>
      </c>
      <c r="D194" t="n">
        <v>-1.18</v>
      </c>
      <c r="E194" t="n">
        <v>-0.08</v>
      </c>
      <c r="F194" t="n">
        <v>14.69</v>
      </c>
      <c r="G194" t="n">
        <v>13.5</v>
      </c>
      <c r="H194" t="n">
        <v>2</v>
      </c>
      <c r="I194" t="n">
        <v>1</v>
      </c>
      <c r="J194" t="n">
        <v>-1</v>
      </c>
      <c r="K194" t="n">
        <v>-1</v>
      </c>
      <c r="L194">
        <f>HYPERLINK("https://www.defined.fi/sol/2LCabMNZpSRxhXDFT6tJfqWrLmwnhNgHisUaapk4pump?maker=HdxkiXqeN6qpK2YbG51W23QSWj3Yygc1eEk2zwmKJExp","https://www.defined.fi/sol/2LCabMNZpSRxhXDFT6tJfqWrLmwnhNgHisUaapk4pump?maker=HdxkiXqeN6qpK2YbG51W23QSWj3Yygc1eEk2zwmKJExp")</f>
        <v/>
      </c>
      <c r="M194">
        <f>HYPERLINK("https://dexscreener.com/solana/2LCabMNZpSRxhXDFT6tJfqWrLmwnhNgHisUaapk4pump?maker=HdxkiXqeN6qpK2YbG51W23QSWj3Yygc1eEk2zwmKJExp","https://dexscreener.com/solana/2LCabMNZpSRxhXDFT6tJfqWrLmwnhNgHisUaapk4pump?maker=HdxkiXqeN6qpK2YbG51W23QSWj3Yygc1eEk2zwmKJExp")</f>
        <v/>
      </c>
    </row>
    <row r="195">
      <c r="A195" t="inlineStr">
        <is>
          <t>4uQF8n8TBY3cSVYVhyL2AwActkGtUsE1czmqYrvMpump</t>
        </is>
      </c>
      <c r="B195" t="inlineStr">
        <is>
          <t>Retardio</t>
        </is>
      </c>
      <c r="C195" t="n">
        <v>2</v>
      </c>
      <c r="D195" t="n">
        <v>36.35</v>
      </c>
      <c r="E195" t="n">
        <v>3.82</v>
      </c>
      <c r="F195" t="n">
        <v>9.51</v>
      </c>
      <c r="G195" t="n">
        <v>45.86</v>
      </c>
      <c r="H195" t="n">
        <v>1</v>
      </c>
      <c r="I195" t="n">
        <v>5</v>
      </c>
      <c r="J195" t="n">
        <v>-1</v>
      </c>
      <c r="K195" t="n">
        <v>-1</v>
      </c>
      <c r="L195">
        <f>HYPERLINK("https://www.defined.fi/sol/4uQF8n8TBY3cSVYVhyL2AwActkGtUsE1czmqYrvMpump?maker=HdxkiXqeN6qpK2YbG51W23QSWj3Yygc1eEk2zwmKJExp","https://www.defined.fi/sol/4uQF8n8TBY3cSVYVhyL2AwActkGtUsE1czmqYrvMpump?maker=HdxkiXqeN6qpK2YbG51W23QSWj3Yygc1eEk2zwmKJExp")</f>
        <v/>
      </c>
      <c r="M195">
        <f>HYPERLINK("https://dexscreener.com/solana/4uQF8n8TBY3cSVYVhyL2AwActkGtUsE1czmqYrvMpump?maker=HdxkiXqeN6qpK2YbG51W23QSWj3Yygc1eEk2zwmKJExp","https://dexscreener.com/solana/4uQF8n8TBY3cSVYVhyL2AwActkGtUsE1czmqYrvMpump?maker=HdxkiXqeN6qpK2YbG51W23QSWj3Yygc1eEk2zwmKJExp")</f>
        <v/>
      </c>
    </row>
    <row r="196">
      <c r="A196" t="inlineStr">
        <is>
          <t>2iZHuqmVVf9ng1yTNR8DLi7L1zu9wwSjz1PGqSwjpump</t>
        </is>
      </c>
      <c r="B196" t="inlineStr">
        <is>
          <t>LILY</t>
        </is>
      </c>
      <c r="C196" t="n">
        <v>2</v>
      </c>
      <c r="D196" t="n">
        <v>-9.34</v>
      </c>
      <c r="E196" t="n">
        <v>-0.97</v>
      </c>
      <c r="F196" t="n">
        <v>9.67</v>
      </c>
      <c r="G196" t="n">
        <v>0.33</v>
      </c>
      <c r="H196" t="n">
        <v>1</v>
      </c>
      <c r="I196" t="n">
        <v>1</v>
      </c>
      <c r="J196" t="n">
        <v>-1</v>
      </c>
      <c r="K196" t="n">
        <v>-1</v>
      </c>
      <c r="L196">
        <f>HYPERLINK("https://www.defined.fi/sol/2iZHuqmVVf9ng1yTNR8DLi7L1zu9wwSjz1PGqSwjpump?maker=HdxkiXqeN6qpK2YbG51W23QSWj3Yygc1eEk2zwmKJExp","https://www.defined.fi/sol/2iZHuqmVVf9ng1yTNR8DLi7L1zu9wwSjz1PGqSwjpump?maker=HdxkiXqeN6qpK2YbG51W23QSWj3Yygc1eEk2zwmKJExp")</f>
        <v/>
      </c>
      <c r="M196">
        <f>HYPERLINK("https://dexscreener.com/solana/2iZHuqmVVf9ng1yTNR8DLi7L1zu9wwSjz1PGqSwjpump?maker=HdxkiXqeN6qpK2YbG51W23QSWj3Yygc1eEk2zwmKJExp","https://dexscreener.com/solana/2iZHuqmVVf9ng1yTNR8DLi7L1zu9wwSjz1PGqSwjpump?maker=HdxkiXqeN6qpK2YbG51W23QSWj3Yygc1eEk2zwmKJExp")</f>
        <v/>
      </c>
    </row>
    <row r="197">
      <c r="A197" t="inlineStr">
        <is>
          <t>E6NfXrkTcoww89XBGmSzAZNuTipfCLrDcR33zzyspump</t>
        </is>
      </c>
      <c r="B197" t="inlineStr">
        <is>
          <t>SIRDOGE</t>
        </is>
      </c>
      <c r="C197" t="n">
        <v>2</v>
      </c>
      <c r="D197" t="n">
        <v>-8.720000000000001</v>
      </c>
      <c r="E197" t="n">
        <v>-0.91</v>
      </c>
      <c r="F197" t="n">
        <v>9.619999999999999</v>
      </c>
      <c r="G197" t="n">
        <v>0.894</v>
      </c>
      <c r="H197" t="n">
        <v>1</v>
      </c>
      <c r="I197" t="n">
        <v>1</v>
      </c>
      <c r="J197" t="n">
        <v>-1</v>
      </c>
      <c r="K197" t="n">
        <v>-1</v>
      </c>
      <c r="L197">
        <f>HYPERLINK("https://www.defined.fi/sol/E6NfXrkTcoww89XBGmSzAZNuTipfCLrDcR33zzyspump?maker=HdxkiXqeN6qpK2YbG51W23QSWj3Yygc1eEk2zwmKJExp","https://www.defined.fi/sol/E6NfXrkTcoww89XBGmSzAZNuTipfCLrDcR33zzyspump?maker=HdxkiXqeN6qpK2YbG51W23QSWj3Yygc1eEk2zwmKJExp")</f>
        <v/>
      </c>
      <c r="M197">
        <f>HYPERLINK("https://dexscreener.com/solana/E6NfXrkTcoww89XBGmSzAZNuTipfCLrDcR33zzyspump?maker=HdxkiXqeN6qpK2YbG51W23QSWj3Yygc1eEk2zwmKJExp","https://dexscreener.com/solana/E6NfXrkTcoww89XBGmSzAZNuTipfCLrDcR33zzyspump?maker=HdxkiXqeN6qpK2YbG51W23QSWj3Yygc1eEk2zwmKJExp")</f>
        <v/>
      </c>
    </row>
    <row r="198">
      <c r="A198" t="inlineStr">
        <is>
          <t>qNPq4EhiWQH8sKYMugm2AkcV9AkNy8pvzUzfbEhpump</t>
        </is>
      </c>
      <c r="B198" t="inlineStr">
        <is>
          <t>Nikko</t>
        </is>
      </c>
      <c r="C198" t="n">
        <v>2</v>
      </c>
      <c r="D198" t="n">
        <v>-9.210000000000001</v>
      </c>
      <c r="E198" t="n">
        <v>-0.97</v>
      </c>
      <c r="F198" t="n">
        <v>9.51</v>
      </c>
      <c r="G198" t="n">
        <v>0</v>
      </c>
      <c r="H198" t="n">
        <v>1</v>
      </c>
      <c r="I198" t="n">
        <v>0</v>
      </c>
      <c r="J198" t="n">
        <v>-1</v>
      </c>
      <c r="K198" t="n">
        <v>-1</v>
      </c>
      <c r="L198">
        <f>HYPERLINK("https://www.defined.fi/sol/qNPq4EhiWQH8sKYMugm2AkcV9AkNy8pvzUzfbEhpump?maker=HdxkiXqeN6qpK2YbG51W23QSWj3Yygc1eEk2zwmKJExp","https://www.defined.fi/sol/qNPq4EhiWQH8sKYMugm2AkcV9AkNy8pvzUzfbEhpump?maker=HdxkiXqeN6qpK2YbG51W23QSWj3Yygc1eEk2zwmKJExp")</f>
        <v/>
      </c>
      <c r="M198">
        <f>HYPERLINK("https://dexscreener.com/solana/qNPq4EhiWQH8sKYMugm2AkcV9AkNy8pvzUzfbEhpump?maker=HdxkiXqeN6qpK2YbG51W23QSWj3Yygc1eEk2zwmKJExp","https://dexscreener.com/solana/qNPq4EhiWQH8sKYMugm2AkcV9AkNy8pvzUzfbEhpump?maker=HdxkiXqeN6qpK2YbG51W23QSWj3Yygc1eEk2zwmKJExp")</f>
        <v/>
      </c>
    </row>
    <row r="199">
      <c r="A199" t="inlineStr">
        <is>
          <t>13DB6vz6AVBnPkQdA4GbRTTGtpiZutbM47N1arKhpump</t>
        </is>
      </c>
      <c r="B199" t="inlineStr">
        <is>
          <t>muu</t>
        </is>
      </c>
      <c r="C199" t="n">
        <v>2</v>
      </c>
      <c r="D199" t="n">
        <v>-19.3</v>
      </c>
      <c r="E199" t="n">
        <v>-0.8</v>
      </c>
      <c r="F199" t="n">
        <v>24.08</v>
      </c>
      <c r="G199" t="n">
        <v>4.78</v>
      </c>
      <c r="H199" t="n">
        <v>1</v>
      </c>
      <c r="I199" t="n">
        <v>1</v>
      </c>
      <c r="J199" t="n">
        <v>-1</v>
      </c>
      <c r="K199" t="n">
        <v>-1</v>
      </c>
      <c r="L199">
        <f>HYPERLINK("https://www.defined.fi/sol/13DB6vz6AVBnPkQdA4GbRTTGtpiZutbM47N1arKhpump?maker=HdxkiXqeN6qpK2YbG51W23QSWj3Yygc1eEk2zwmKJExp","https://www.defined.fi/sol/13DB6vz6AVBnPkQdA4GbRTTGtpiZutbM47N1arKhpump?maker=HdxkiXqeN6qpK2YbG51W23QSWj3Yygc1eEk2zwmKJExp")</f>
        <v/>
      </c>
      <c r="M199">
        <f>HYPERLINK("https://dexscreener.com/solana/13DB6vz6AVBnPkQdA4GbRTTGtpiZutbM47N1arKhpump?maker=HdxkiXqeN6qpK2YbG51W23QSWj3Yygc1eEk2zwmKJExp","https://dexscreener.com/solana/13DB6vz6AVBnPkQdA4GbRTTGtpiZutbM47N1arKhpump?maker=HdxkiXqeN6qpK2YbG51W23QSWj3Yygc1eEk2zwmKJExp")</f>
        <v/>
      </c>
    </row>
    <row r="200">
      <c r="A200" t="inlineStr">
        <is>
          <t>6y7S5kvWjBBVaofHFCa147nvdBgyYSghiP5weS43pump</t>
        </is>
      </c>
      <c r="B200" t="inlineStr">
        <is>
          <t>ubiquitous</t>
        </is>
      </c>
      <c r="C200" t="n">
        <v>2</v>
      </c>
      <c r="D200" t="n">
        <v>1.21</v>
      </c>
      <c r="E200" t="n">
        <v>0.13</v>
      </c>
      <c r="F200" t="n">
        <v>9.59</v>
      </c>
      <c r="G200" t="n">
        <v>10.79</v>
      </c>
      <c r="H200" t="n">
        <v>1</v>
      </c>
      <c r="I200" t="n">
        <v>1</v>
      </c>
      <c r="J200" t="n">
        <v>-1</v>
      </c>
      <c r="K200" t="n">
        <v>-1</v>
      </c>
      <c r="L200">
        <f>HYPERLINK("https://www.defined.fi/sol/6y7S5kvWjBBVaofHFCa147nvdBgyYSghiP5weS43pump?maker=HdxkiXqeN6qpK2YbG51W23QSWj3Yygc1eEk2zwmKJExp","https://www.defined.fi/sol/6y7S5kvWjBBVaofHFCa147nvdBgyYSghiP5weS43pump?maker=HdxkiXqeN6qpK2YbG51W23QSWj3Yygc1eEk2zwmKJExp")</f>
        <v/>
      </c>
      <c r="M200">
        <f>HYPERLINK("https://dexscreener.com/solana/6y7S5kvWjBBVaofHFCa147nvdBgyYSghiP5weS43pump?maker=HdxkiXqeN6qpK2YbG51W23QSWj3Yygc1eEk2zwmKJExp","https://dexscreener.com/solana/6y7S5kvWjBBVaofHFCa147nvdBgyYSghiP5weS43pump?maker=HdxkiXqeN6qpK2YbG51W23QSWj3Yygc1eEk2zwmKJExp")</f>
        <v/>
      </c>
    </row>
    <row r="201">
      <c r="A201" t="inlineStr">
        <is>
          <t>qriANWB3NHrsEBXwYbkkNFaZUMf9K1ef4HZ5Xg4pump</t>
        </is>
      </c>
      <c r="B201" t="inlineStr">
        <is>
          <t>copy</t>
        </is>
      </c>
      <c r="C201" t="n">
        <v>2</v>
      </c>
      <c r="D201" t="n">
        <v>5.87</v>
      </c>
      <c r="E201" t="n">
        <v>0.31</v>
      </c>
      <c r="F201" t="n">
        <v>19.18</v>
      </c>
      <c r="G201" t="n">
        <v>25.06</v>
      </c>
      <c r="H201" t="n">
        <v>1</v>
      </c>
      <c r="I201" t="n">
        <v>1</v>
      </c>
      <c r="J201" t="n">
        <v>-1</v>
      </c>
      <c r="K201" t="n">
        <v>-1</v>
      </c>
      <c r="L201">
        <f>HYPERLINK("https://www.defined.fi/sol/qriANWB3NHrsEBXwYbkkNFaZUMf9K1ef4HZ5Xg4pump?maker=HdxkiXqeN6qpK2YbG51W23QSWj3Yygc1eEk2zwmKJExp","https://www.defined.fi/sol/qriANWB3NHrsEBXwYbkkNFaZUMf9K1ef4HZ5Xg4pump?maker=HdxkiXqeN6qpK2YbG51W23QSWj3Yygc1eEk2zwmKJExp")</f>
        <v/>
      </c>
      <c r="M201">
        <f>HYPERLINK("https://dexscreener.com/solana/qriANWB3NHrsEBXwYbkkNFaZUMf9K1ef4HZ5Xg4pump?maker=HdxkiXqeN6qpK2YbG51W23QSWj3Yygc1eEk2zwmKJExp","https://dexscreener.com/solana/qriANWB3NHrsEBXwYbkkNFaZUMf9K1ef4HZ5Xg4pump?maker=HdxkiXqeN6qpK2YbG51W23QSWj3Yygc1eEk2zwmKJExp")</f>
        <v/>
      </c>
    </row>
    <row r="202">
      <c r="A202" t="inlineStr">
        <is>
          <t>BwhEENEiLMshEeLBqMjbvQ8LAUhnbS2uchMdefSFryD3</t>
        </is>
      </c>
      <c r="B202" t="inlineStr">
        <is>
          <t>rgp</t>
        </is>
      </c>
      <c r="C202" t="n">
        <v>2</v>
      </c>
      <c r="D202" t="n">
        <v>10.46</v>
      </c>
      <c r="E202" t="n">
        <v>-1</v>
      </c>
      <c r="F202" t="n">
        <v>18.97</v>
      </c>
      <c r="G202" t="n">
        <v>29.43</v>
      </c>
      <c r="H202" t="n">
        <v>1</v>
      </c>
      <c r="I202" t="n">
        <v>1</v>
      </c>
      <c r="J202" t="n">
        <v>-1</v>
      </c>
      <c r="K202" t="n">
        <v>-1</v>
      </c>
      <c r="L202">
        <f>HYPERLINK("https://www.defined.fi/sol/BwhEENEiLMshEeLBqMjbvQ8LAUhnbS2uchMdefSFryD3?maker=HdxkiXqeN6qpK2YbG51W23QSWj3Yygc1eEk2zwmKJExp","https://www.defined.fi/sol/BwhEENEiLMshEeLBqMjbvQ8LAUhnbS2uchMdefSFryD3?maker=HdxkiXqeN6qpK2YbG51W23QSWj3Yygc1eEk2zwmKJExp")</f>
        <v/>
      </c>
      <c r="M202">
        <f>HYPERLINK("https://dexscreener.com/solana/BwhEENEiLMshEeLBqMjbvQ8LAUhnbS2uchMdefSFryD3?maker=HdxkiXqeN6qpK2YbG51W23QSWj3Yygc1eEk2zwmKJExp","https://dexscreener.com/solana/BwhEENEiLMshEeLBqMjbvQ8LAUhnbS2uchMdefSFryD3?maker=HdxkiXqeN6qpK2YbG51W23QSWj3Yygc1eEk2zwmKJExp")</f>
        <v/>
      </c>
    </row>
    <row r="203">
      <c r="A203" t="inlineStr">
        <is>
          <t>DUnEr82vouuEhahEcoVzpQyRJFtvafTk2eyh9fAMYvQS</t>
        </is>
      </c>
      <c r="B203" t="inlineStr">
        <is>
          <t>DD</t>
        </is>
      </c>
      <c r="C203" t="n">
        <v>2</v>
      </c>
      <c r="D203" t="n">
        <v>-3.8</v>
      </c>
      <c r="E203" t="n">
        <v>-0.8</v>
      </c>
      <c r="F203" t="n">
        <v>4.75</v>
      </c>
      <c r="G203" t="n">
        <v>0</v>
      </c>
      <c r="H203" t="n">
        <v>1</v>
      </c>
      <c r="I203" t="n">
        <v>0</v>
      </c>
      <c r="J203" t="n">
        <v>-1</v>
      </c>
      <c r="K203" t="n">
        <v>-1</v>
      </c>
      <c r="L203">
        <f>HYPERLINK("https://www.defined.fi/sol/DUnEr82vouuEhahEcoVzpQyRJFtvafTk2eyh9fAMYvQS?maker=HdxkiXqeN6qpK2YbG51W23QSWj3Yygc1eEk2zwmKJExp","https://www.defined.fi/sol/DUnEr82vouuEhahEcoVzpQyRJFtvafTk2eyh9fAMYvQS?maker=HdxkiXqeN6qpK2YbG51W23QSWj3Yygc1eEk2zwmKJExp")</f>
        <v/>
      </c>
      <c r="M203">
        <f>HYPERLINK("https://dexscreener.com/solana/DUnEr82vouuEhahEcoVzpQyRJFtvafTk2eyh9fAMYvQS?maker=HdxkiXqeN6qpK2YbG51W23QSWj3Yygc1eEk2zwmKJExp","https://dexscreener.com/solana/DUnEr82vouuEhahEcoVzpQyRJFtvafTk2eyh9fAMYvQS?maker=HdxkiXqeN6qpK2YbG51W23QSWj3Yygc1eEk2zwmKJExp")</f>
        <v/>
      </c>
    </row>
    <row r="204">
      <c r="A204" t="inlineStr">
        <is>
          <t>Epe5ssTWUMKnNhiLkLyo5tz9AM8hDtnQfZJ7DayApump</t>
        </is>
      </c>
      <c r="B204" t="inlineStr">
        <is>
          <t>DiddyAi</t>
        </is>
      </c>
      <c r="C204" t="n">
        <v>2</v>
      </c>
      <c r="D204" t="n">
        <v>-7.11</v>
      </c>
      <c r="E204" t="n">
        <v>-0.8100000000000001</v>
      </c>
      <c r="F204" t="n">
        <v>8.74</v>
      </c>
      <c r="G204" t="n">
        <v>1.64</v>
      </c>
      <c r="H204" t="n">
        <v>2</v>
      </c>
      <c r="I204" t="n">
        <v>1</v>
      </c>
      <c r="J204" t="n">
        <v>-1</v>
      </c>
      <c r="K204" t="n">
        <v>-1</v>
      </c>
      <c r="L204">
        <f>HYPERLINK("https://www.defined.fi/sol/Epe5ssTWUMKnNhiLkLyo5tz9AM8hDtnQfZJ7DayApump?maker=HdxkiXqeN6qpK2YbG51W23QSWj3Yygc1eEk2zwmKJExp","https://www.defined.fi/sol/Epe5ssTWUMKnNhiLkLyo5tz9AM8hDtnQfZJ7DayApump?maker=HdxkiXqeN6qpK2YbG51W23QSWj3Yygc1eEk2zwmKJExp")</f>
        <v/>
      </c>
      <c r="M204">
        <f>HYPERLINK("https://dexscreener.com/solana/Epe5ssTWUMKnNhiLkLyo5tz9AM8hDtnQfZJ7DayApump?maker=HdxkiXqeN6qpK2YbG51W23QSWj3Yygc1eEk2zwmKJExp","https://dexscreener.com/solana/Epe5ssTWUMKnNhiLkLyo5tz9AM8hDtnQfZJ7DayApump?maker=HdxkiXqeN6qpK2YbG51W23QSWj3Yygc1eEk2zwmKJExp")</f>
        <v/>
      </c>
    </row>
    <row r="205">
      <c r="A205" t="inlineStr">
        <is>
          <t>EDXbuD6Hx1BvGMa6WHFCQLDu1fp5NHvvHvzEMfknxNUA</t>
        </is>
      </c>
      <c r="B205" t="inlineStr">
        <is>
          <t>DASEE</t>
        </is>
      </c>
      <c r="C205" t="n">
        <v>2</v>
      </c>
      <c r="D205" t="n">
        <v>-4.25</v>
      </c>
      <c r="E205" t="n">
        <v>-0.44</v>
      </c>
      <c r="F205" t="n">
        <v>9.630000000000001</v>
      </c>
      <c r="G205" t="n">
        <v>5.38</v>
      </c>
      <c r="H205" t="n">
        <v>1</v>
      </c>
      <c r="I205" t="n">
        <v>1</v>
      </c>
      <c r="J205" t="n">
        <v>-1</v>
      </c>
      <c r="K205" t="n">
        <v>-1</v>
      </c>
      <c r="L205">
        <f>HYPERLINK("https://www.defined.fi/sol/EDXbuD6Hx1BvGMa6WHFCQLDu1fp5NHvvHvzEMfknxNUA?maker=HdxkiXqeN6qpK2YbG51W23QSWj3Yygc1eEk2zwmKJExp","https://www.defined.fi/sol/EDXbuD6Hx1BvGMa6WHFCQLDu1fp5NHvvHvzEMfknxNUA?maker=HdxkiXqeN6qpK2YbG51W23QSWj3Yygc1eEk2zwmKJExp")</f>
        <v/>
      </c>
      <c r="M205">
        <f>HYPERLINK("https://dexscreener.com/solana/EDXbuD6Hx1BvGMa6WHFCQLDu1fp5NHvvHvzEMfknxNUA?maker=HdxkiXqeN6qpK2YbG51W23QSWj3Yygc1eEk2zwmKJExp","https://dexscreener.com/solana/EDXbuD6Hx1BvGMa6WHFCQLDu1fp5NHvvHvzEMfknxNUA?maker=HdxkiXqeN6qpK2YbG51W23QSWj3Yygc1eEk2zwmKJExp")</f>
        <v/>
      </c>
    </row>
    <row r="206">
      <c r="A206" t="inlineStr">
        <is>
          <t>2J1iS9awQkhjrpUqmTBWtP1EyopH5H7G5wJ7pCQHpump</t>
        </is>
      </c>
      <c r="B206" t="inlineStr">
        <is>
          <t>ICK</t>
        </is>
      </c>
      <c r="C206" t="n">
        <v>2</v>
      </c>
      <c r="D206" t="n">
        <v>3.04</v>
      </c>
      <c r="E206" t="n">
        <v>0.4</v>
      </c>
      <c r="F206" t="n">
        <v>7.69</v>
      </c>
      <c r="G206" t="n">
        <v>10.72</v>
      </c>
      <c r="H206" t="n">
        <v>1</v>
      </c>
      <c r="I206" t="n">
        <v>1</v>
      </c>
      <c r="J206" t="n">
        <v>-1</v>
      </c>
      <c r="K206" t="n">
        <v>-1</v>
      </c>
      <c r="L206">
        <f>HYPERLINK("https://www.defined.fi/sol/2J1iS9awQkhjrpUqmTBWtP1EyopH5H7G5wJ7pCQHpump?maker=HdxkiXqeN6qpK2YbG51W23QSWj3Yygc1eEk2zwmKJExp","https://www.defined.fi/sol/2J1iS9awQkhjrpUqmTBWtP1EyopH5H7G5wJ7pCQHpump?maker=HdxkiXqeN6qpK2YbG51W23QSWj3Yygc1eEk2zwmKJExp")</f>
        <v/>
      </c>
      <c r="M206">
        <f>HYPERLINK("https://dexscreener.com/solana/2J1iS9awQkhjrpUqmTBWtP1EyopH5H7G5wJ7pCQHpump?maker=HdxkiXqeN6qpK2YbG51W23QSWj3Yygc1eEk2zwmKJExp","https://dexscreener.com/solana/2J1iS9awQkhjrpUqmTBWtP1EyopH5H7G5wJ7pCQHpump?maker=HdxkiXqeN6qpK2YbG51W23QSWj3Yygc1eEk2zwmKJExp")</f>
        <v/>
      </c>
    </row>
    <row r="207">
      <c r="A207" t="inlineStr">
        <is>
          <t>5pLCXhR6utdb2bbu3qcVm2XWDoUbURsE9XkaKC86pump</t>
        </is>
      </c>
      <c r="B207" t="inlineStr">
        <is>
          <t>Vandeg</t>
        </is>
      </c>
      <c r="C207" t="n">
        <v>2</v>
      </c>
      <c r="D207" t="n">
        <v>-8.07</v>
      </c>
      <c r="E207" t="n">
        <v>-0.5600000000000001</v>
      </c>
      <c r="F207" t="n">
        <v>14.39</v>
      </c>
      <c r="G207" t="n">
        <v>6.32</v>
      </c>
      <c r="H207" t="n">
        <v>2</v>
      </c>
      <c r="I207" t="n">
        <v>1</v>
      </c>
      <c r="J207" t="n">
        <v>-1</v>
      </c>
      <c r="K207" t="n">
        <v>-1</v>
      </c>
      <c r="L207">
        <f>HYPERLINK("https://www.defined.fi/sol/5pLCXhR6utdb2bbu3qcVm2XWDoUbURsE9XkaKC86pump?maker=HdxkiXqeN6qpK2YbG51W23QSWj3Yygc1eEk2zwmKJExp","https://www.defined.fi/sol/5pLCXhR6utdb2bbu3qcVm2XWDoUbURsE9XkaKC86pump?maker=HdxkiXqeN6qpK2YbG51W23QSWj3Yygc1eEk2zwmKJExp")</f>
        <v/>
      </c>
      <c r="M207">
        <f>HYPERLINK("https://dexscreener.com/solana/5pLCXhR6utdb2bbu3qcVm2XWDoUbURsE9XkaKC86pump?maker=HdxkiXqeN6qpK2YbG51W23QSWj3Yygc1eEk2zwmKJExp","https://dexscreener.com/solana/5pLCXhR6utdb2bbu3qcVm2XWDoUbURsE9XkaKC86pump?maker=HdxkiXqeN6qpK2YbG51W23QSWj3Yygc1eEk2zwmKJExp")</f>
        <v/>
      </c>
    </row>
    <row r="208">
      <c r="A208" t="inlineStr">
        <is>
          <t>Ah7J1AqAHuE25JkUJns6bk3gTvn4TQzV5tcLnUX1pump</t>
        </is>
      </c>
      <c r="B208" t="inlineStr">
        <is>
          <t>SHARKAI</t>
        </is>
      </c>
      <c r="C208" t="n">
        <v>2</v>
      </c>
      <c r="D208" t="n">
        <v>-2.73</v>
      </c>
      <c r="E208" t="n">
        <v>-0.28</v>
      </c>
      <c r="F208" t="n">
        <v>9.67</v>
      </c>
      <c r="G208" t="n">
        <v>6.94</v>
      </c>
      <c r="H208" t="n">
        <v>1</v>
      </c>
      <c r="I208" t="n">
        <v>1</v>
      </c>
      <c r="J208" t="n">
        <v>-1</v>
      </c>
      <c r="K208" t="n">
        <v>-1</v>
      </c>
      <c r="L208">
        <f>HYPERLINK("https://www.defined.fi/sol/Ah7J1AqAHuE25JkUJns6bk3gTvn4TQzV5tcLnUX1pump?maker=HdxkiXqeN6qpK2YbG51W23QSWj3Yygc1eEk2zwmKJExp","https://www.defined.fi/sol/Ah7J1AqAHuE25JkUJns6bk3gTvn4TQzV5tcLnUX1pump?maker=HdxkiXqeN6qpK2YbG51W23QSWj3Yygc1eEk2zwmKJExp")</f>
        <v/>
      </c>
      <c r="M208">
        <f>HYPERLINK("https://dexscreener.com/solana/Ah7J1AqAHuE25JkUJns6bk3gTvn4TQzV5tcLnUX1pump?maker=HdxkiXqeN6qpK2YbG51W23QSWj3Yygc1eEk2zwmKJExp","https://dexscreener.com/solana/Ah7J1AqAHuE25JkUJns6bk3gTvn4TQzV5tcLnUX1pump?maker=HdxkiXqeN6qpK2YbG51W23QSWj3Yygc1eEk2zwmKJExp")</f>
        <v/>
      </c>
    </row>
    <row r="209">
      <c r="A209" t="inlineStr">
        <is>
          <t>5UxDbWEhssgaTqkQiBx2kb2xFMubvBju32NKgPvGpump</t>
        </is>
      </c>
      <c r="B209" t="inlineStr">
        <is>
          <t>KAREN</t>
        </is>
      </c>
      <c r="C209" t="n">
        <v>2</v>
      </c>
      <c r="D209" t="n">
        <v>-9.42</v>
      </c>
      <c r="E209" t="n">
        <v>-0.98</v>
      </c>
      <c r="F209" t="n">
        <v>9.59</v>
      </c>
      <c r="G209" t="n">
        <v>0</v>
      </c>
      <c r="H209" t="n">
        <v>1</v>
      </c>
      <c r="I209" t="n">
        <v>0</v>
      </c>
      <c r="J209" t="n">
        <v>-1</v>
      </c>
      <c r="K209" t="n">
        <v>-1</v>
      </c>
      <c r="L209">
        <f>HYPERLINK("https://www.defined.fi/sol/5UxDbWEhssgaTqkQiBx2kb2xFMubvBju32NKgPvGpump?maker=HdxkiXqeN6qpK2YbG51W23QSWj3Yygc1eEk2zwmKJExp","https://www.defined.fi/sol/5UxDbWEhssgaTqkQiBx2kb2xFMubvBju32NKgPvGpump?maker=HdxkiXqeN6qpK2YbG51W23QSWj3Yygc1eEk2zwmKJExp")</f>
        <v/>
      </c>
      <c r="M209">
        <f>HYPERLINK("https://dexscreener.com/solana/5UxDbWEhssgaTqkQiBx2kb2xFMubvBju32NKgPvGpump?maker=HdxkiXqeN6qpK2YbG51W23QSWj3Yygc1eEk2zwmKJExp","https://dexscreener.com/solana/5UxDbWEhssgaTqkQiBx2kb2xFMubvBju32NKgPvGpump?maker=HdxkiXqeN6qpK2YbG51W23QSWj3Yygc1eEk2zwmKJExp")</f>
        <v/>
      </c>
    </row>
    <row r="210">
      <c r="A210" t="inlineStr">
        <is>
          <t>HpCuuNQKXLSnVCVXqkmJhJW5Vctf4gCd8EdfpUcppump</t>
        </is>
      </c>
      <c r="B210" t="inlineStr">
        <is>
          <t>$PROAI</t>
        </is>
      </c>
      <c r="C210" t="n">
        <v>2</v>
      </c>
      <c r="D210" t="n">
        <v>-2.41</v>
      </c>
      <c r="E210" t="n">
        <v>-0.85</v>
      </c>
      <c r="F210" t="n">
        <v>2.83</v>
      </c>
      <c r="G210" t="n">
        <v>0</v>
      </c>
      <c r="H210" t="n">
        <v>1</v>
      </c>
      <c r="I210" t="n">
        <v>0</v>
      </c>
      <c r="J210" t="n">
        <v>-1</v>
      </c>
      <c r="K210" t="n">
        <v>-1</v>
      </c>
      <c r="L210">
        <f>HYPERLINK("https://www.defined.fi/sol/HpCuuNQKXLSnVCVXqkmJhJW5Vctf4gCd8EdfpUcppump?maker=HdxkiXqeN6qpK2YbG51W23QSWj3Yygc1eEk2zwmKJExp","https://www.defined.fi/sol/HpCuuNQKXLSnVCVXqkmJhJW5Vctf4gCd8EdfpUcppump?maker=HdxkiXqeN6qpK2YbG51W23QSWj3Yygc1eEk2zwmKJExp")</f>
        <v/>
      </c>
      <c r="M210">
        <f>HYPERLINK("https://dexscreener.com/solana/HpCuuNQKXLSnVCVXqkmJhJW5Vctf4gCd8EdfpUcppump?maker=HdxkiXqeN6qpK2YbG51W23QSWj3Yygc1eEk2zwmKJExp","https://dexscreener.com/solana/HpCuuNQKXLSnVCVXqkmJhJW5Vctf4gCd8EdfpUcppump?maker=HdxkiXqeN6qpK2YbG51W23QSWj3Yygc1eEk2zwmKJExp")</f>
        <v/>
      </c>
    </row>
    <row r="211">
      <c r="A211" t="inlineStr">
        <is>
          <t>6gYHLCYdV1a4GHf6c9Be1xvEFNw38ufkNJpFrg4hpump</t>
        </is>
      </c>
      <c r="B211" t="inlineStr">
        <is>
          <t>exion</t>
        </is>
      </c>
      <c r="C211" t="n">
        <v>2</v>
      </c>
      <c r="D211" t="n">
        <v>-0.164</v>
      </c>
      <c r="E211" t="n">
        <v>-1</v>
      </c>
      <c r="F211" t="n">
        <v>2.63</v>
      </c>
      <c r="G211" t="n">
        <v>2.47</v>
      </c>
      <c r="H211" t="n">
        <v>1</v>
      </c>
      <c r="I211" t="n">
        <v>1</v>
      </c>
      <c r="J211" t="n">
        <v>-1</v>
      </c>
      <c r="K211" t="n">
        <v>-1</v>
      </c>
      <c r="L211">
        <f>HYPERLINK("https://www.defined.fi/sol/6gYHLCYdV1a4GHf6c9Be1xvEFNw38ufkNJpFrg4hpump?maker=HdxkiXqeN6qpK2YbG51W23QSWj3Yygc1eEk2zwmKJExp","https://www.defined.fi/sol/6gYHLCYdV1a4GHf6c9Be1xvEFNw38ufkNJpFrg4hpump?maker=HdxkiXqeN6qpK2YbG51W23QSWj3Yygc1eEk2zwmKJExp")</f>
        <v/>
      </c>
      <c r="M211">
        <f>HYPERLINK("https://dexscreener.com/solana/6gYHLCYdV1a4GHf6c9Be1xvEFNw38ufkNJpFrg4hpump?maker=HdxkiXqeN6qpK2YbG51W23QSWj3Yygc1eEk2zwmKJExp","https://dexscreener.com/solana/6gYHLCYdV1a4GHf6c9Be1xvEFNw38ufkNJpFrg4hpump?maker=HdxkiXqeN6qpK2YbG51W23QSWj3Yygc1eEk2zwmKJExp")</f>
        <v/>
      </c>
    </row>
    <row r="212">
      <c r="A212" t="inlineStr">
        <is>
          <t>2ymAjUoJdiNZgKy6vKfJ2WQ6AExck3cZbAX26g6Qpump</t>
        </is>
      </c>
      <c r="B212" t="inlineStr">
        <is>
          <t>voice99999</t>
        </is>
      </c>
      <c r="C212" t="n">
        <v>2</v>
      </c>
      <c r="D212" t="n">
        <v>24.27</v>
      </c>
      <c r="E212" t="n">
        <v>2.52</v>
      </c>
      <c r="F212" t="n">
        <v>9.65</v>
      </c>
      <c r="G212" t="n">
        <v>33.92</v>
      </c>
      <c r="H212" t="n">
        <v>1</v>
      </c>
      <c r="I212" t="n">
        <v>2</v>
      </c>
      <c r="J212" t="n">
        <v>-1</v>
      </c>
      <c r="K212" t="n">
        <v>-1</v>
      </c>
      <c r="L212">
        <f>HYPERLINK("https://www.defined.fi/sol/2ymAjUoJdiNZgKy6vKfJ2WQ6AExck3cZbAX26g6Qpump?maker=HdxkiXqeN6qpK2YbG51W23QSWj3Yygc1eEk2zwmKJExp","https://www.defined.fi/sol/2ymAjUoJdiNZgKy6vKfJ2WQ6AExck3cZbAX26g6Qpump?maker=HdxkiXqeN6qpK2YbG51W23QSWj3Yygc1eEk2zwmKJExp")</f>
        <v/>
      </c>
      <c r="M212">
        <f>HYPERLINK("https://dexscreener.com/solana/2ymAjUoJdiNZgKy6vKfJ2WQ6AExck3cZbAX26g6Qpump?maker=HdxkiXqeN6qpK2YbG51W23QSWj3Yygc1eEk2zwmKJExp","https://dexscreener.com/solana/2ymAjUoJdiNZgKy6vKfJ2WQ6AExck3cZbAX26g6Qpump?maker=HdxkiXqeN6qpK2YbG51W23QSWj3Yygc1eEk2zwmKJExp")</f>
        <v/>
      </c>
    </row>
    <row r="213">
      <c r="A213" t="inlineStr">
        <is>
          <t>CUzSRjBvqFFq45mg6j9oyQrDxyUTHEKM2xqKzDkZpump</t>
        </is>
      </c>
      <c r="B213" t="inlineStr">
        <is>
          <t>SYDNEY</t>
        </is>
      </c>
      <c r="C213" t="n">
        <v>2</v>
      </c>
      <c r="D213" t="n">
        <v>176.7</v>
      </c>
      <c r="E213" t="n">
        <v>8.220000000000001</v>
      </c>
      <c r="F213" t="n">
        <v>21.51</v>
      </c>
      <c r="G213" t="n">
        <v>198.3</v>
      </c>
      <c r="H213" t="n">
        <v>2</v>
      </c>
      <c r="I213" t="n">
        <v>17</v>
      </c>
      <c r="J213" t="n">
        <v>-1</v>
      </c>
      <c r="K213" t="n">
        <v>-1</v>
      </c>
      <c r="L213">
        <f>HYPERLINK("https://www.defined.fi/sol/CUzSRjBvqFFq45mg6j9oyQrDxyUTHEKM2xqKzDkZpump?maker=HdxkiXqeN6qpK2YbG51W23QSWj3Yygc1eEk2zwmKJExp","https://www.defined.fi/sol/CUzSRjBvqFFq45mg6j9oyQrDxyUTHEKM2xqKzDkZpump?maker=HdxkiXqeN6qpK2YbG51W23QSWj3Yygc1eEk2zwmKJExp")</f>
        <v/>
      </c>
      <c r="M213">
        <f>HYPERLINK("https://dexscreener.com/solana/CUzSRjBvqFFq45mg6j9oyQrDxyUTHEKM2xqKzDkZpump?maker=HdxkiXqeN6qpK2YbG51W23QSWj3Yygc1eEk2zwmKJExp","https://dexscreener.com/solana/CUzSRjBvqFFq45mg6j9oyQrDxyUTHEKM2xqKzDkZpump?maker=HdxkiXqeN6qpK2YbG51W23QSWj3Yygc1eEk2zwmKJExp")</f>
        <v/>
      </c>
    </row>
    <row r="214">
      <c r="A214" t="inlineStr">
        <is>
          <t>8q7sjVsjYQa1JAefszc1GtQzxDTxFDWHnwD7WNmdpump</t>
        </is>
      </c>
      <c r="B214" t="inlineStr">
        <is>
          <t>GSX420</t>
        </is>
      </c>
      <c r="C214" t="n">
        <v>2</v>
      </c>
      <c r="D214" t="n">
        <v>-2.56</v>
      </c>
      <c r="E214" t="n">
        <v>-0.89</v>
      </c>
      <c r="F214" t="n">
        <v>2.89</v>
      </c>
      <c r="G214" t="n">
        <v>0</v>
      </c>
      <c r="H214" t="n">
        <v>1</v>
      </c>
      <c r="I214" t="n">
        <v>0</v>
      </c>
      <c r="J214" t="n">
        <v>-1</v>
      </c>
      <c r="K214" t="n">
        <v>-1</v>
      </c>
      <c r="L214">
        <f>HYPERLINK("https://www.defined.fi/sol/8q7sjVsjYQa1JAefszc1GtQzxDTxFDWHnwD7WNmdpump?maker=HdxkiXqeN6qpK2YbG51W23QSWj3Yygc1eEk2zwmKJExp","https://www.defined.fi/sol/8q7sjVsjYQa1JAefszc1GtQzxDTxFDWHnwD7WNmdpump?maker=HdxkiXqeN6qpK2YbG51W23QSWj3Yygc1eEk2zwmKJExp")</f>
        <v/>
      </c>
      <c r="M214">
        <f>HYPERLINK("https://dexscreener.com/solana/8q7sjVsjYQa1JAefszc1GtQzxDTxFDWHnwD7WNmdpump?maker=HdxkiXqeN6qpK2YbG51W23QSWj3Yygc1eEk2zwmKJExp","https://dexscreener.com/solana/8q7sjVsjYQa1JAefszc1GtQzxDTxFDWHnwD7WNmdpump?maker=HdxkiXqeN6qpK2YbG51W23QSWj3Yygc1eEk2zwmKJExp")</f>
        <v/>
      </c>
    </row>
    <row r="215">
      <c r="A215" t="inlineStr">
        <is>
          <t>DB3M5ggNLurVeSezKKJb68wEZrnodcPN4jCCFoBdcKG7</t>
        </is>
      </c>
      <c r="B215" t="inlineStr">
        <is>
          <t>ARLO</t>
        </is>
      </c>
      <c r="C215" t="n">
        <v>2</v>
      </c>
      <c r="D215" t="n">
        <v>-10.29</v>
      </c>
      <c r="E215" t="n">
        <v>-0.71</v>
      </c>
      <c r="F215" t="n">
        <v>14.38</v>
      </c>
      <c r="G215" t="n">
        <v>4.09</v>
      </c>
      <c r="H215" t="n">
        <v>2</v>
      </c>
      <c r="I215" t="n">
        <v>1</v>
      </c>
      <c r="J215" t="n">
        <v>-1</v>
      </c>
      <c r="K215" t="n">
        <v>-1</v>
      </c>
      <c r="L215">
        <f>HYPERLINK("https://www.defined.fi/sol/DB3M5ggNLurVeSezKKJb68wEZrnodcPN4jCCFoBdcKG7?maker=HdxkiXqeN6qpK2YbG51W23QSWj3Yygc1eEk2zwmKJExp","https://www.defined.fi/sol/DB3M5ggNLurVeSezKKJb68wEZrnodcPN4jCCFoBdcKG7?maker=HdxkiXqeN6qpK2YbG51W23QSWj3Yygc1eEk2zwmKJExp")</f>
        <v/>
      </c>
      <c r="M215">
        <f>HYPERLINK("https://dexscreener.com/solana/DB3M5ggNLurVeSezKKJb68wEZrnodcPN4jCCFoBdcKG7?maker=HdxkiXqeN6qpK2YbG51W23QSWj3Yygc1eEk2zwmKJExp","https://dexscreener.com/solana/DB3M5ggNLurVeSezKKJb68wEZrnodcPN4jCCFoBdcKG7?maker=HdxkiXqeN6qpK2YbG51W23QSWj3Yygc1eEk2zwmKJExp")</f>
        <v/>
      </c>
    </row>
    <row r="216">
      <c r="A216" t="inlineStr">
        <is>
          <t>AH7RKKZbjsneJyLTMsQxtCKDAEA19iBGRQBj3nwzpump</t>
        </is>
      </c>
      <c r="B216" t="inlineStr">
        <is>
          <t>PROUD</t>
        </is>
      </c>
      <c r="C216" t="n">
        <v>2</v>
      </c>
      <c r="D216" t="n">
        <v>-9.220000000000001</v>
      </c>
      <c r="E216" t="n">
        <v>-0.96</v>
      </c>
      <c r="F216" t="n">
        <v>9.6</v>
      </c>
      <c r="G216" t="n">
        <v>0</v>
      </c>
      <c r="H216" t="n">
        <v>1</v>
      </c>
      <c r="I216" t="n">
        <v>0</v>
      </c>
      <c r="J216" t="n">
        <v>-1</v>
      </c>
      <c r="K216" t="n">
        <v>-1</v>
      </c>
      <c r="L216">
        <f>HYPERLINK("https://www.defined.fi/sol/AH7RKKZbjsneJyLTMsQxtCKDAEA19iBGRQBj3nwzpump?maker=HdxkiXqeN6qpK2YbG51W23QSWj3Yygc1eEk2zwmKJExp","https://www.defined.fi/sol/AH7RKKZbjsneJyLTMsQxtCKDAEA19iBGRQBj3nwzpump?maker=HdxkiXqeN6qpK2YbG51W23QSWj3Yygc1eEk2zwmKJExp")</f>
        <v/>
      </c>
      <c r="M216">
        <f>HYPERLINK("https://dexscreener.com/solana/AH7RKKZbjsneJyLTMsQxtCKDAEA19iBGRQBj3nwzpump?maker=HdxkiXqeN6qpK2YbG51W23QSWj3Yygc1eEk2zwmKJExp","https://dexscreener.com/solana/AH7RKKZbjsneJyLTMsQxtCKDAEA19iBGRQBj3nwzpump?maker=HdxkiXqeN6qpK2YbG51W23QSWj3Yygc1eEk2zwmKJExp")</f>
        <v/>
      </c>
    </row>
    <row r="217">
      <c r="A217" t="inlineStr">
        <is>
          <t>C52ic7Tf7HxJcv6K7U2UWMJSngofZWQ7DXtpWU4hpump</t>
        </is>
      </c>
      <c r="B217" t="inlineStr">
        <is>
          <t>GAMBLER</t>
        </is>
      </c>
      <c r="C217" t="n">
        <v>2</v>
      </c>
      <c r="D217" t="n">
        <v>-4.09</v>
      </c>
      <c r="E217" t="n">
        <v>-0.42</v>
      </c>
      <c r="F217" t="n">
        <v>9.67</v>
      </c>
      <c r="G217" t="n">
        <v>5.58</v>
      </c>
      <c r="H217" t="n">
        <v>1</v>
      </c>
      <c r="I217" t="n">
        <v>1</v>
      </c>
      <c r="J217" t="n">
        <v>-1</v>
      </c>
      <c r="K217" t="n">
        <v>-1</v>
      </c>
      <c r="L217">
        <f>HYPERLINK("https://www.defined.fi/sol/C52ic7Tf7HxJcv6K7U2UWMJSngofZWQ7DXtpWU4hpump?maker=HdxkiXqeN6qpK2YbG51W23QSWj3Yygc1eEk2zwmKJExp","https://www.defined.fi/sol/C52ic7Tf7HxJcv6K7U2UWMJSngofZWQ7DXtpWU4hpump?maker=HdxkiXqeN6qpK2YbG51W23QSWj3Yygc1eEk2zwmKJExp")</f>
        <v/>
      </c>
      <c r="M217">
        <f>HYPERLINK("https://dexscreener.com/solana/C52ic7Tf7HxJcv6K7U2UWMJSngofZWQ7DXtpWU4hpump?maker=HdxkiXqeN6qpK2YbG51W23QSWj3Yygc1eEk2zwmKJExp","https://dexscreener.com/solana/C52ic7Tf7HxJcv6K7U2UWMJSngofZWQ7DXtpWU4hpump?maker=HdxkiXqeN6qpK2YbG51W23QSWj3Yygc1eEk2zwmKJExp")</f>
        <v/>
      </c>
    </row>
    <row r="218">
      <c r="A218" t="inlineStr">
        <is>
          <t>Gg7Rc5qog3RXSNFoR9aBUmDZcEpL2iNkwjvTo4LDENWt</t>
        </is>
      </c>
      <c r="B218" t="inlineStr">
        <is>
          <t>unknown_Gg7R</t>
        </is>
      </c>
      <c r="C218" t="n">
        <v>2</v>
      </c>
      <c r="D218" t="n">
        <v>-3.19</v>
      </c>
      <c r="E218" t="n">
        <v>-0.33</v>
      </c>
      <c r="F218" t="n">
        <v>9.6</v>
      </c>
      <c r="G218" t="n">
        <v>6.41</v>
      </c>
      <c r="H218" t="n">
        <v>1</v>
      </c>
      <c r="I218" t="n">
        <v>1</v>
      </c>
      <c r="J218" t="n">
        <v>-1</v>
      </c>
      <c r="K218" t="n">
        <v>-1</v>
      </c>
      <c r="L218">
        <f>HYPERLINK("https://www.defined.fi/sol/Gg7Rc5qog3RXSNFoR9aBUmDZcEpL2iNkwjvTo4LDENWt?maker=HdxkiXqeN6qpK2YbG51W23QSWj3Yygc1eEk2zwmKJExp","https://www.defined.fi/sol/Gg7Rc5qog3RXSNFoR9aBUmDZcEpL2iNkwjvTo4LDENWt?maker=HdxkiXqeN6qpK2YbG51W23QSWj3Yygc1eEk2zwmKJExp")</f>
        <v/>
      </c>
      <c r="M218">
        <f>HYPERLINK("https://dexscreener.com/solana/Gg7Rc5qog3RXSNFoR9aBUmDZcEpL2iNkwjvTo4LDENWt?maker=HdxkiXqeN6qpK2YbG51W23QSWj3Yygc1eEk2zwmKJExp","https://dexscreener.com/solana/Gg7Rc5qog3RXSNFoR9aBUmDZcEpL2iNkwjvTo4LDENWt?maker=HdxkiXqeN6qpK2YbG51W23QSWj3Yygc1eEk2zwmKJExp")</f>
        <v/>
      </c>
    </row>
    <row r="219">
      <c r="A219" t="inlineStr">
        <is>
          <t>A6My2f1rwcjevEgHGsr9jv3wtp5oiDyehhMKdzwqdbjm</t>
        </is>
      </c>
      <c r="B219" t="inlineStr">
        <is>
          <t>FUND</t>
        </is>
      </c>
      <c r="C219" t="n">
        <v>2</v>
      </c>
      <c r="D219" t="n">
        <v>-67.91</v>
      </c>
      <c r="E219" t="n">
        <v>-0.9</v>
      </c>
      <c r="F219" t="n">
        <v>75.54000000000001</v>
      </c>
      <c r="G219" t="n">
        <v>7.63</v>
      </c>
      <c r="H219" t="n">
        <v>2</v>
      </c>
      <c r="I219" t="n">
        <v>1</v>
      </c>
      <c r="J219" t="n">
        <v>-1</v>
      </c>
      <c r="K219" t="n">
        <v>-1</v>
      </c>
      <c r="L219">
        <f>HYPERLINK("https://www.defined.fi/sol/A6My2f1rwcjevEgHGsr9jv3wtp5oiDyehhMKdzwqdbjm?maker=HdxkiXqeN6qpK2YbG51W23QSWj3Yygc1eEk2zwmKJExp","https://www.defined.fi/sol/A6My2f1rwcjevEgHGsr9jv3wtp5oiDyehhMKdzwqdbjm?maker=HdxkiXqeN6qpK2YbG51W23QSWj3Yygc1eEk2zwmKJExp")</f>
        <v/>
      </c>
      <c r="M219">
        <f>HYPERLINK("https://dexscreener.com/solana/A6My2f1rwcjevEgHGsr9jv3wtp5oiDyehhMKdzwqdbjm?maker=HdxkiXqeN6qpK2YbG51W23QSWj3Yygc1eEk2zwmKJExp","https://dexscreener.com/solana/A6My2f1rwcjevEgHGsr9jv3wtp5oiDyehhMKdzwqdbjm?maker=HdxkiXqeN6qpK2YbG51W23QSWj3Yygc1eEk2zwmKJExp")</f>
        <v/>
      </c>
    </row>
    <row r="220">
      <c r="A220" t="inlineStr">
        <is>
          <t>DR62qNTkq4t1BzFMARsvs2XyvwVHZwN1oh9sYshLpump</t>
        </is>
      </c>
      <c r="B220" t="inlineStr">
        <is>
          <t>Romeo</t>
        </is>
      </c>
      <c r="C220" t="n">
        <v>2</v>
      </c>
      <c r="D220" t="n">
        <v>-1.88</v>
      </c>
      <c r="E220" t="n">
        <v>-0.19</v>
      </c>
      <c r="F220" t="n">
        <v>9.66</v>
      </c>
      <c r="G220" t="n">
        <v>7.79</v>
      </c>
      <c r="H220" t="n">
        <v>1</v>
      </c>
      <c r="I220" t="n">
        <v>1</v>
      </c>
      <c r="J220" t="n">
        <v>-1</v>
      </c>
      <c r="K220" t="n">
        <v>-1</v>
      </c>
      <c r="L220">
        <f>HYPERLINK("https://www.defined.fi/sol/DR62qNTkq4t1BzFMARsvs2XyvwVHZwN1oh9sYshLpump?maker=HdxkiXqeN6qpK2YbG51W23QSWj3Yygc1eEk2zwmKJExp","https://www.defined.fi/sol/DR62qNTkq4t1BzFMARsvs2XyvwVHZwN1oh9sYshLpump?maker=HdxkiXqeN6qpK2YbG51W23QSWj3Yygc1eEk2zwmKJExp")</f>
        <v/>
      </c>
      <c r="M220">
        <f>HYPERLINK("https://dexscreener.com/solana/DR62qNTkq4t1BzFMARsvs2XyvwVHZwN1oh9sYshLpump?maker=HdxkiXqeN6qpK2YbG51W23QSWj3Yygc1eEk2zwmKJExp","https://dexscreener.com/solana/DR62qNTkq4t1BzFMARsvs2XyvwVHZwN1oh9sYshLpump?maker=HdxkiXqeN6qpK2YbG51W23QSWj3Yygc1eEk2zwmKJExp")</f>
        <v/>
      </c>
    </row>
    <row r="221">
      <c r="A221" t="inlineStr">
        <is>
          <t>94YoNwAiQHUB14nZLVC6Fbe4hnNoJaw4pn8XBjpNpump</t>
        </is>
      </c>
      <c r="B221" t="inlineStr">
        <is>
          <t>Romeo</t>
        </is>
      </c>
      <c r="C221" t="n">
        <v>2</v>
      </c>
      <c r="D221" t="n">
        <v>-5.57</v>
      </c>
      <c r="E221" t="n">
        <v>-0.92</v>
      </c>
      <c r="F221" t="n">
        <v>6.04</v>
      </c>
      <c r="G221" t="n">
        <v>0</v>
      </c>
      <c r="H221" t="n">
        <v>1</v>
      </c>
      <c r="I221" t="n">
        <v>0</v>
      </c>
      <c r="J221" t="n">
        <v>-1</v>
      </c>
      <c r="K221" t="n">
        <v>-1</v>
      </c>
      <c r="L221">
        <f>HYPERLINK("https://www.defined.fi/sol/94YoNwAiQHUB14nZLVC6Fbe4hnNoJaw4pn8XBjpNpump?maker=HdxkiXqeN6qpK2YbG51W23QSWj3Yygc1eEk2zwmKJExp","https://www.defined.fi/sol/94YoNwAiQHUB14nZLVC6Fbe4hnNoJaw4pn8XBjpNpump?maker=HdxkiXqeN6qpK2YbG51W23QSWj3Yygc1eEk2zwmKJExp")</f>
        <v/>
      </c>
      <c r="M221">
        <f>HYPERLINK("https://dexscreener.com/solana/94YoNwAiQHUB14nZLVC6Fbe4hnNoJaw4pn8XBjpNpump?maker=HdxkiXqeN6qpK2YbG51W23QSWj3Yygc1eEk2zwmKJExp","https://dexscreener.com/solana/94YoNwAiQHUB14nZLVC6Fbe4hnNoJaw4pn8XBjpNpump?maker=HdxkiXqeN6qpK2YbG51W23QSWj3Yygc1eEk2zwmKJExp")</f>
        <v/>
      </c>
    </row>
    <row r="222">
      <c r="A222" t="inlineStr">
        <is>
          <t>HpHBvmVd9kaH1Pbowdtd2NvV22YrLHN4gdaXsWcrpump</t>
        </is>
      </c>
      <c r="B222" t="inlineStr">
        <is>
          <t>visionary</t>
        </is>
      </c>
      <c r="C222" t="n">
        <v>2</v>
      </c>
      <c r="D222" t="n">
        <v>-2.22</v>
      </c>
      <c r="E222" t="n">
        <v>-0.77</v>
      </c>
      <c r="F222" t="n">
        <v>2.89</v>
      </c>
      <c r="G222" t="n">
        <v>0</v>
      </c>
      <c r="H222" t="n">
        <v>1</v>
      </c>
      <c r="I222" t="n">
        <v>0</v>
      </c>
      <c r="J222" t="n">
        <v>-1</v>
      </c>
      <c r="K222" t="n">
        <v>-1</v>
      </c>
      <c r="L222">
        <f>HYPERLINK("https://www.defined.fi/sol/HpHBvmVd9kaH1Pbowdtd2NvV22YrLHN4gdaXsWcrpump?maker=HdxkiXqeN6qpK2YbG51W23QSWj3Yygc1eEk2zwmKJExp","https://www.defined.fi/sol/HpHBvmVd9kaH1Pbowdtd2NvV22YrLHN4gdaXsWcrpump?maker=HdxkiXqeN6qpK2YbG51W23QSWj3Yygc1eEk2zwmKJExp")</f>
        <v/>
      </c>
      <c r="M222">
        <f>HYPERLINK("https://dexscreener.com/solana/HpHBvmVd9kaH1Pbowdtd2NvV22YrLHN4gdaXsWcrpump?maker=HdxkiXqeN6qpK2YbG51W23QSWj3Yygc1eEk2zwmKJExp","https://dexscreener.com/solana/HpHBvmVd9kaH1Pbowdtd2NvV22YrLHN4gdaXsWcrpump?maker=HdxkiXqeN6qpK2YbG51W23QSWj3Yygc1eEk2zwmKJExp")</f>
        <v/>
      </c>
    </row>
    <row r="223">
      <c r="A223" t="inlineStr">
        <is>
          <t>7E4uTq6MQDzGQrzb1fnG29dpwrLD9G4pPzKaYDpupump</t>
        </is>
      </c>
      <c r="B223" t="inlineStr">
        <is>
          <t>REPOSTAI</t>
        </is>
      </c>
      <c r="C223" t="n">
        <v>3</v>
      </c>
      <c r="D223" t="n">
        <v>-9.42</v>
      </c>
      <c r="E223" t="n">
        <v>-0.98</v>
      </c>
      <c r="F223" t="n">
        <v>9.65</v>
      </c>
      <c r="G223" t="n">
        <v>0</v>
      </c>
      <c r="H223" t="n">
        <v>1</v>
      </c>
      <c r="I223" t="n">
        <v>0</v>
      </c>
      <c r="J223" t="n">
        <v>-1</v>
      </c>
      <c r="K223" t="n">
        <v>-1</v>
      </c>
      <c r="L223">
        <f>HYPERLINK("https://www.defined.fi/sol/7E4uTq6MQDzGQrzb1fnG29dpwrLD9G4pPzKaYDpupump?maker=HdxkiXqeN6qpK2YbG51W23QSWj3Yygc1eEk2zwmKJExp","https://www.defined.fi/sol/7E4uTq6MQDzGQrzb1fnG29dpwrLD9G4pPzKaYDpupump?maker=HdxkiXqeN6qpK2YbG51W23QSWj3Yygc1eEk2zwmKJExp")</f>
        <v/>
      </c>
      <c r="M223">
        <f>HYPERLINK("https://dexscreener.com/solana/7E4uTq6MQDzGQrzb1fnG29dpwrLD9G4pPzKaYDpupump?maker=HdxkiXqeN6qpK2YbG51W23QSWj3Yygc1eEk2zwmKJExp","https://dexscreener.com/solana/7E4uTq6MQDzGQrzb1fnG29dpwrLD9G4pPzKaYDpupump?maker=HdxkiXqeN6qpK2YbG51W23QSWj3Yygc1eEk2zwmKJExp")</f>
        <v/>
      </c>
    </row>
    <row r="224">
      <c r="A224" t="inlineStr">
        <is>
          <t>DXenLGFejqMioUwcr3bShfkcaNrWuyXUe5Q5Timgpump</t>
        </is>
      </c>
      <c r="B224" t="inlineStr">
        <is>
          <t>AUDREY</t>
        </is>
      </c>
      <c r="C224" t="n">
        <v>3</v>
      </c>
      <c r="D224" t="n">
        <v>-4.73</v>
      </c>
      <c r="E224" t="n">
        <v>-0.93</v>
      </c>
      <c r="F224" t="n">
        <v>5.09</v>
      </c>
      <c r="G224" t="n">
        <v>0</v>
      </c>
      <c r="H224" t="n">
        <v>1</v>
      </c>
      <c r="I224" t="n">
        <v>0</v>
      </c>
      <c r="J224" t="n">
        <v>-1</v>
      </c>
      <c r="K224" t="n">
        <v>-1</v>
      </c>
      <c r="L224">
        <f>HYPERLINK("https://www.defined.fi/sol/DXenLGFejqMioUwcr3bShfkcaNrWuyXUe5Q5Timgpump?maker=HdxkiXqeN6qpK2YbG51W23QSWj3Yygc1eEk2zwmKJExp","https://www.defined.fi/sol/DXenLGFejqMioUwcr3bShfkcaNrWuyXUe5Q5Timgpump?maker=HdxkiXqeN6qpK2YbG51W23QSWj3Yygc1eEk2zwmKJExp")</f>
        <v/>
      </c>
      <c r="M224">
        <f>HYPERLINK("https://dexscreener.com/solana/DXenLGFejqMioUwcr3bShfkcaNrWuyXUe5Q5Timgpump?maker=HdxkiXqeN6qpK2YbG51W23QSWj3Yygc1eEk2zwmKJExp","https://dexscreener.com/solana/DXenLGFejqMioUwcr3bShfkcaNrWuyXUe5Q5Timgpump?maker=HdxkiXqeN6qpK2YbG51W23QSWj3Yygc1eEk2zwmKJExp")</f>
        <v/>
      </c>
    </row>
    <row r="225">
      <c r="A225" t="inlineStr">
        <is>
          <t>9B4A2wwJWPtHKhvXYCr9qdP5FiSTmsQJcQtv9Ewipump</t>
        </is>
      </c>
      <c r="B225" t="inlineStr">
        <is>
          <t>MOCK</t>
        </is>
      </c>
      <c r="C225" t="n">
        <v>3</v>
      </c>
      <c r="D225" t="n">
        <v>-8.02</v>
      </c>
      <c r="E225" t="n">
        <v>-0.83</v>
      </c>
      <c r="F225" t="n">
        <v>9.640000000000001</v>
      </c>
      <c r="G225" t="n">
        <v>1.62</v>
      </c>
      <c r="H225" t="n">
        <v>1</v>
      </c>
      <c r="I225" t="n">
        <v>1</v>
      </c>
      <c r="J225" t="n">
        <v>-1</v>
      </c>
      <c r="K225" t="n">
        <v>-1</v>
      </c>
      <c r="L225">
        <f>HYPERLINK("https://www.defined.fi/sol/9B4A2wwJWPtHKhvXYCr9qdP5FiSTmsQJcQtv9Ewipump?maker=HdxkiXqeN6qpK2YbG51W23QSWj3Yygc1eEk2zwmKJExp","https://www.defined.fi/sol/9B4A2wwJWPtHKhvXYCr9qdP5FiSTmsQJcQtv9Ewipump?maker=HdxkiXqeN6qpK2YbG51W23QSWj3Yygc1eEk2zwmKJExp")</f>
        <v/>
      </c>
      <c r="M225">
        <f>HYPERLINK("https://dexscreener.com/solana/9B4A2wwJWPtHKhvXYCr9qdP5FiSTmsQJcQtv9Ewipump?maker=HdxkiXqeN6qpK2YbG51W23QSWj3Yygc1eEk2zwmKJExp","https://dexscreener.com/solana/9B4A2wwJWPtHKhvXYCr9qdP5FiSTmsQJcQtv9Ewipump?maker=HdxkiXqeN6qpK2YbG51W23QSWj3Yygc1eEk2zwmKJExp")</f>
        <v/>
      </c>
    </row>
    <row r="226">
      <c r="A226" t="inlineStr">
        <is>
          <t>9NiHcbT8EohKJid1RdU3232tATmM1CvYemTeCP5iwro</t>
        </is>
      </c>
      <c r="B226" t="inlineStr">
        <is>
          <t>FCOD</t>
        </is>
      </c>
      <c r="C226" t="n">
        <v>3</v>
      </c>
      <c r="D226" t="n">
        <v>12.05</v>
      </c>
      <c r="E226" t="n">
        <v>1.29</v>
      </c>
      <c r="F226" t="n">
        <v>256.41</v>
      </c>
      <c r="G226" t="n">
        <v>21.4</v>
      </c>
      <c r="H226" t="n">
        <v>5</v>
      </c>
      <c r="I226" t="n">
        <v>1</v>
      </c>
      <c r="J226" t="n">
        <v>-1</v>
      </c>
      <c r="K226" t="n">
        <v>-1</v>
      </c>
      <c r="L226">
        <f>HYPERLINK("https://www.defined.fi/sol/9NiHcbT8EohKJid1RdU3232tATmM1CvYemTeCP5iwro?maker=HdxkiXqeN6qpK2YbG51W23QSWj3Yygc1eEk2zwmKJExp","https://www.defined.fi/sol/9NiHcbT8EohKJid1RdU3232tATmM1CvYemTeCP5iwro?maker=HdxkiXqeN6qpK2YbG51W23QSWj3Yygc1eEk2zwmKJExp")</f>
        <v/>
      </c>
      <c r="M226">
        <f>HYPERLINK("https://dexscreener.com/solana/9NiHcbT8EohKJid1RdU3232tATmM1CvYemTeCP5iwro?maker=HdxkiXqeN6qpK2YbG51W23QSWj3Yygc1eEk2zwmKJExp","https://dexscreener.com/solana/9NiHcbT8EohKJid1RdU3232tATmM1CvYemTeCP5iwro?maker=HdxkiXqeN6qpK2YbG51W23QSWj3Yygc1eEk2zwmKJExp")</f>
        <v/>
      </c>
    </row>
    <row r="227">
      <c r="A227" t="inlineStr">
        <is>
          <t>HL1MzCkFdg3Xt2qdMHfcaUuAjxxCPEpdYHpSfnPPpump</t>
        </is>
      </c>
      <c r="B227" t="inlineStr">
        <is>
          <t>CBH</t>
        </is>
      </c>
      <c r="C227" t="n">
        <v>3</v>
      </c>
      <c r="D227" t="n">
        <v>-4.17</v>
      </c>
      <c r="E227" t="n">
        <v>-0.9</v>
      </c>
      <c r="F227" t="n">
        <v>4.65</v>
      </c>
      <c r="G227" t="n">
        <v>0</v>
      </c>
      <c r="H227" t="n">
        <v>1</v>
      </c>
      <c r="I227" t="n">
        <v>0</v>
      </c>
      <c r="J227" t="n">
        <v>-1</v>
      </c>
      <c r="K227" t="n">
        <v>-1</v>
      </c>
      <c r="L227">
        <f>HYPERLINK("https://www.defined.fi/sol/HL1MzCkFdg3Xt2qdMHfcaUuAjxxCPEpdYHpSfnPPpump?maker=HdxkiXqeN6qpK2YbG51W23QSWj3Yygc1eEk2zwmKJExp","https://www.defined.fi/sol/HL1MzCkFdg3Xt2qdMHfcaUuAjxxCPEpdYHpSfnPPpump?maker=HdxkiXqeN6qpK2YbG51W23QSWj3Yygc1eEk2zwmKJExp")</f>
        <v/>
      </c>
      <c r="M227">
        <f>HYPERLINK("https://dexscreener.com/solana/HL1MzCkFdg3Xt2qdMHfcaUuAjxxCPEpdYHpSfnPPpump?maker=HdxkiXqeN6qpK2YbG51W23QSWj3Yygc1eEk2zwmKJExp","https://dexscreener.com/solana/HL1MzCkFdg3Xt2qdMHfcaUuAjxxCPEpdYHpSfnPPpump?maker=HdxkiXqeN6qpK2YbG51W23QSWj3Yygc1eEk2zwmKJExp")</f>
        <v/>
      </c>
    </row>
    <row r="228">
      <c r="A228" t="inlineStr">
        <is>
          <t>PD11M8MB8qQUAiWzyEK4JwfS8rt7Set6av6a5JYpump</t>
        </is>
      </c>
      <c r="B228" t="inlineStr">
        <is>
          <t>AICRYNODE</t>
        </is>
      </c>
      <c r="C228" t="n">
        <v>3</v>
      </c>
      <c r="D228" t="n">
        <v>-15.4</v>
      </c>
      <c r="E228" t="n">
        <v>-0.46</v>
      </c>
      <c r="F228" t="n">
        <v>33.83</v>
      </c>
      <c r="G228" t="n">
        <v>18.43</v>
      </c>
      <c r="H228" t="n">
        <v>1</v>
      </c>
      <c r="I228" t="n">
        <v>1</v>
      </c>
      <c r="J228" t="n">
        <v>-1</v>
      </c>
      <c r="K228" t="n">
        <v>-1</v>
      </c>
      <c r="L228">
        <f>HYPERLINK("https://www.defined.fi/sol/PD11M8MB8qQUAiWzyEK4JwfS8rt7Set6av6a5JYpump?maker=HdxkiXqeN6qpK2YbG51W23QSWj3Yygc1eEk2zwmKJExp","https://www.defined.fi/sol/PD11M8MB8qQUAiWzyEK4JwfS8rt7Set6av6a5JYpump?maker=HdxkiXqeN6qpK2YbG51W23QSWj3Yygc1eEk2zwmKJExp")</f>
        <v/>
      </c>
      <c r="M228">
        <f>HYPERLINK("https://dexscreener.com/solana/PD11M8MB8qQUAiWzyEK4JwfS8rt7Set6av6a5JYpump?maker=HdxkiXqeN6qpK2YbG51W23QSWj3Yygc1eEk2zwmKJExp","https://dexscreener.com/solana/PD11M8MB8qQUAiWzyEK4JwfS8rt7Set6av6a5JYpump?maker=HdxkiXqeN6qpK2YbG51W23QSWj3Yygc1eEk2zwmKJExp")</f>
        <v/>
      </c>
    </row>
    <row r="229">
      <c r="A229" t="inlineStr">
        <is>
          <t>9tUc7ZNK6YEUFito2KZ1ege3QYVvU7ceQGb44pfypump</t>
        </is>
      </c>
      <c r="B229" t="inlineStr">
        <is>
          <t>cooked</t>
        </is>
      </c>
      <c r="C229" t="n">
        <v>3</v>
      </c>
      <c r="D229" t="n">
        <v>-4.19</v>
      </c>
      <c r="E229" t="n">
        <v>-0.9</v>
      </c>
      <c r="F229" t="n">
        <v>4.64</v>
      </c>
      <c r="G229" t="n">
        <v>0.454</v>
      </c>
      <c r="H229" t="n">
        <v>2</v>
      </c>
      <c r="I229" t="n">
        <v>1</v>
      </c>
      <c r="J229" t="n">
        <v>-1</v>
      </c>
      <c r="K229" t="n">
        <v>-1</v>
      </c>
      <c r="L229">
        <f>HYPERLINK("https://www.defined.fi/sol/9tUc7ZNK6YEUFito2KZ1ege3QYVvU7ceQGb44pfypump?maker=HdxkiXqeN6qpK2YbG51W23QSWj3Yygc1eEk2zwmKJExp","https://www.defined.fi/sol/9tUc7ZNK6YEUFito2KZ1ege3QYVvU7ceQGb44pfypump?maker=HdxkiXqeN6qpK2YbG51W23QSWj3Yygc1eEk2zwmKJExp")</f>
        <v/>
      </c>
      <c r="M229">
        <f>HYPERLINK("https://dexscreener.com/solana/9tUc7ZNK6YEUFito2KZ1ege3QYVvU7ceQGb44pfypump?maker=HdxkiXqeN6qpK2YbG51W23QSWj3Yygc1eEk2zwmKJExp","https://dexscreener.com/solana/9tUc7ZNK6YEUFito2KZ1ege3QYVvU7ceQGb44pfypump?maker=HdxkiXqeN6qpK2YbG51W23QSWj3Yygc1eEk2zwmKJExp")</f>
        <v/>
      </c>
    </row>
    <row r="230">
      <c r="A230" t="inlineStr">
        <is>
          <t>2FhQaAf5FqtqfDucs819UTyzRCg2WcrBKaSKXuyjpump</t>
        </is>
      </c>
      <c r="B230" t="inlineStr">
        <is>
          <t>GMEOW</t>
        </is>
      </c>
      <c r="C230" t="n">
        <v>3</v>
      </c>
      <c r="D230" t="n">
        <v>-0.352</v>
      </c>
      <c r="E230" t="n">
        <v>-1</v>
      </c>
      <c r="F230" t="n">
        <v>0.886</v>
      </c>
      <c r="G230" t="n">
        <v>0.534</v>
      </c>
      <c r="H230" t="n">
        <v>1</v>
      </c>
      <c r="I230" t="n">
        <v>1</v>
      </c>
      <c r="J230" t="n">
        <v>-1</v>
      </c>
      <c r="K230" t="n">
        <v>-1</v>
      </c>
      <c r="L230">
        <f>HYPERLINK("https://www.defined.fi/sol/2FhQaAf5FqtqfDucs819UTyzRCg2WcrBKaSKXuyjpump?maker=HdxkiXqeN6qpK2YbG51W23QSWj3Yygc1eEk2zwmKJExp","https://www.defined.fi/sol/2FhQaAf5FqtqfDucs819UTyzRCg2WcrBKaSKXuyjpump?maker=HdxkiXqeN6qpK2YbG51W23QSWj3Yygc1eEk2zwmKJExp")</f>
        <v/>
      </c>
      <c r="M230">
        <f>HYPERLINK("https://dexscreener.com/solana/2FhQaAf5FqtqfDucs819UTyzRCg2WcrBKaSKXuyjpump?maker=HdxkiXqeN6qpK2YbG51W23QSWj3Yygc1eEk2zwmKJExp","https://dexscreener.com/solana/2FhQaAf5FqtqfDucs819UTyzRCg2WcrBKaSKXuyjpump?maker=HdxkiXqeN6qpK2YbG51W23QSWj3Yygc1eEk2zwmKJExp")</f>
        <v/>
      </c>
    </row>
    <row r="231">
      <c r="A231" t="inlineStr">
        <is>
          <t>4ymAbAZ1C2s4Ky2h7Fm2otkVD2wHdWA747gMRkrXpump</t>
        </is>
      </c>
      <c r="B231" t="inlineStr">
        <is>
          <t>ENCRYPTDOG</t>
        </is>
      </c>
      <c r="C231" t="n">
        <v>3</v>
      </c>
      <c r="D231" t="n">
        <v>-2.35</v>
      </c>
      <c r="E231" t="n">
        <v>-0.8</v>
      </c>
      <c r="F231" t="n">
        <v>2.94</v>
      </c>
      <c r="G231" t="n">
        <v>0.587</v>
      </c>
      <c r="H231" t="n">
        <v>1</v>
      </c>
      <c r="I231" t="n">
        <v>1</v>
      </c>
      <c r="J231" t="n">
        <v>-1</v>
      </c>
      <c r="K231" t="n">
        <v>-1</v>
      </c>
      <c r="L231">
        <f>HYPERLINK("https://www.defined.fi/sol/4ymAbAZ1C2s4Ky2h7Fm2otkVD2wHdWA747gMRkrXpump?maker=HdxkiXqeN6qpK2YbG51W23QSWj3Yygc1eEk2zwmKJExp","https://www.defined.fi/sol/4ymAbAZ1C2s4Ky2h7Fm2otkVD2wHdWA747gMRkrXpump?maker=HdxkiXqeN6qpK2YbG51W23QSWj3Yygc1eEk2zwmKJExp")</f>
        <v/>
      </c>
      <c r="M231">
        <f>HYPERLINK("https://dexscreener.com/solana/4ymAbAZ1C2s4Ky2h7Fm2otkVD2wHdWA747gMRkrXpump?maker=HdxkiXqeN6qpK2YbG51W23QSWj3Yygc1eEk2zwmKJExp","https://dexscreener.com/solana/4ymAbAZ1C2s4Ky2h7Fm2otkVD2wHdWA747gMRkrXpump?maker=HdxkiXqeN6qpK2YbG51W23QSWj3Yygc1eEk2zwmKJExp")</f>
        <v/>
      </c>
    </row>
    <row r="232">
      <c r="A232" t="inlineStr">
        <is>
          <t>2u9U8yHDERUGAWUrhr62NDva2sKZz6kiEJ8vssR3pump</t>
        </is>
      </c>
      <c r="B232" t="inlineStr">
        <is>
          <t>GLORPUS</t>
        </is>
      </c>
      <c r="C232" t="n">
        <v>3</v>
      </c>
      <c r="D232" t="n">
        <v>-3.66</v>
      </c>
      <c r="E232" t="n">
        <v>-0.84</v>
      </c>
      <c r="F232" t="n">
        <v>4.38</v>
      </c>
      <c r="G232" t="n">
        <v>0.719</v>
      </c>
      <c r="H232" t="n">
        <v>1</v>
      </c>
      <c r="I232" t="n">
        <v>1</v>
      </c>
      <c r="J232" t="n">
        <v>-1</v>
      </c>
      <c r="K232" t="n">
        <v>-1</v>
      </c>
      <c r="L232">
        <f>HYPERLINK("https://www.defined.fi/sol/2u9U8yHDERUGAWUrhr62NDva2sKZz6kiEJ8vssR3pump?maker=HdxkiXqeN6qpK2YbG51W23QSWj3Yygc1eEk2zwmKJExp","https://www.defined.fi/sol/2u9U8yHDERUGAWUrhr62NDva2sKZz6kiEJ8vssR3pump?maker=HdxkiXqeN6qpK2YbG51W23QSWj3Yygc1eEk2zwmKJExp")</f>
        <v/>
      </c>
      <c r="M232">
        <f>HYPERLINK("https://dexscreener.com/solana/2u9U8yHDERUGAWUrhr62NDva2sKZz6kiEJ8vssR3pump?maker=HdxkiXqeN6qpK2YbG51W23QSWj3Yygc1eEk2zwmKJExp","https://dexscreener.com/solana/2u9U8yHDERUGAWUrhr62NDva2sKZz6kiEJ8vssR3pump?maker=HdxkiXqeN6qpK2YbG51W23QSWj3Yygc1eEk2zwmKJExp")</f>
        <v/>
      </c>
    </row>
    <row r="233">
      <c r="A233" t="inlineStr">
        <is>
          <t>DR4GWMCcH7i8m9bHqaneoE188KX6Cug7Lh749yFphLrF</t>
        </is>
      </c>
      <c r="B233" t="inlineStr">
        <is>
          <t>GOATconsti</t>
        </is>
      </c>
      <c r="C233" t="n">
        <v>3</v>
      </c>
      <c r="D233" t="n">
        <v>-6.1</v>
      </c>
      <c r="E233" t="n">
        <v>-0.92</v>
      </c>
      <c r="F233" t="n">
        <v>6.67</v>
      </c>
      <c r="G233" t="n">
        <v>0.569</v>
      </c>
      <c r="H233" t="n">
        <v>1</v>
      </c>
      <c r="I233" t="n">
        <v>1</v>
      </c>
      <c r="J233" t="n">
        <v>-1</v>
      </c>
      <c r="K233" t="n">
        <v>-1</v>
      </c>
      <c r="L233">
        <f>HYPERLINK("https://www.defined.fi/sol/DR4GWMCcH7i8m9bHqaneoE188KX6Cug7Lh749yFphLrF?maker=HdxkiXqeN6qpK2YbG51W23QSWj3Yygc1eEk2zwmKJExp","https://www.defined.fi/sol/DR4GWMCcH7i8m9bHqaneoE188KX6Cug7Lh749yFphLrF?maker=HdxkiXqeN6qpK2YbG51W23QSWj3Yygc1eEk2zwmKJExp")</f>
        <v/>
      </c>
      <c r="M233">
        <f>HYPERLINK("https://dexscreener.com/solana/DR4GWMCcH7i8m9bHqaneoE188KX6Cug7Lh749yFphLrF?maker=HdxkiXqeN6qpK2YbG51W23QSWj3Yygc1eEk2zwmKJExp","https://dexscreener.com/solana/DR4GWMCcH7i8m9bHqaneoE188KX6Cug7Lh749yFphLrF?maker=HdxkiXqeN6qpK2YbG51W23QSWj3Yygc1eEk2zwmKJExp")</f>
        <v/>
      </c>
    </row>
    <row r="234">
      <c r="A234" t="inlineStr">
        <is>
          <t>DukHqwQxddtrFNKNFEWEWJkEDKVh7DctAKHrA4Zgpump</t>
        </is>
      </c>
      <c r="B234" t="inlineStr">
        <is>
          <t>scan</t>
        </is>
      </c>
      <c r="C234" t="n">
        <v>3</v>
      </c>
      <c r="D234" t="n">
        <v>-1.6</v>
      </c>
      <c r="E234" t="n">
        <v>-1</v>
      </c>
      <c r="F234" t="n">
        <v>2.27</v>
      </c>
      <c r="G234" t="n">
        <v>0.665</v>
      </c>
      <c r="H234" t="n">
        <v>1</v>
      </c>
      <c r="I234" t="n">
        <v>1</v>
      </c>
      <c r="J234" t="n">
        <v>-1</v>
      </c>
      <c r="K234" t="n">
        <v>-1</v>
      </c>
      <c r="L234">
        <f>HYPERLINK("https://www.defined.fi/sol/DukHqwQxddtrFNKNFEWEWJkEDKVh7DctAKHrA4Zgpump?maker=HdxkiXqeN6qpK2YbG51W23QSWj3Yygc1eEk2zwmKJExp","https://www.defined.fi/sol/DukHqwQxddtrFNKNFEWEWJkEDKVh7DctAKHrA4Zgpump?maker=HdxkiXqeN6qpK2YbG51W23QSWj3Yygc1eEk2zwmKJExp")</f>
        <v/>
      </c>
      <c r="M234">
        <f>HYPERLINK("https://dexscreener.com/solana/DukHqwQxddtrFNKNFEWEWJkEDKVh7DctAKHrA4Zgpump?maker=HdxkiXqeN6qpK2YbG51W23QSWj3Yygc1eEk2zwmKJExp","https://dexscreener.com/solana/DukHqwQxddtrFNKNFEWEWJkEDKVh7DctAKHrA4Zgpump?maker=HdxkiXqeN6qpK2YbG51W23QSWj3Yygc1eEk2zwmKJExp")</f>
        <v/>
      </c>
    </row>
    <row r="235">
      <c r="A235" t="inlineStr">
        <is>
          <t>5hUHMjDmwNvqanamyJjsJmBMtBcGUzedYGTPqAS2pump</t>
        </is>
      </c>
      <c r="B235" t="inlineStr">
        <is>
          <t>MERLOT</t>
        </is>
      </c>
      <c r="C235" t="n">
        <v>3</v>
      </c>
      <c r="D235" t="n">
        <v>-4.49</v>
      </c>
      <c r="E235" t="n">
        <v>-0.46</v>
      </c>
      <c r="F235" t="n">
        <v>9.800000000000001</v>
      </c>
      <c r="G235" t="n">
        <v>5.31</v>
      </c>
      <c r="H235" t="n">
        <v>1</v>
      </c>
      <c r="I235" t="n">
        <v>1</v>
      </c>
      <c r="J235" t="n">
        <v>-1</v>
      </c>
      <c r="K235" t="n">
        <v>-1</v>
      </c>
      <c r="L235">
        <f>HYPERLINK("https://www.defined.fi/sol/5hUHMjDmwNvqanamyJjsJmBMtBcGUzedYGTPqAS2pump?maker=HdxkiXqeN6qpK2YbG51W23QSWj3Yygc1eEk2zwmKJExp","https://www.defined.fi/sol/5hUHMjDmwNvqanamyJjsJmBMtBcGUzedYGTPqAS2pump?maker=HdxkiXqeN6qpK2YbG51W23QSWj3Yygc1eEk2zwmKJExp")</f>
        <v/>
      </c>
      <c r="M235">
        <f>HYPERLINK("https://dexscreener.com/solana/5hUHMjDmwNvqanamyJjsJmBMtBcGUzedYGTPqAS2pump?maker=HdxkiXqeN6qpK2YbG51W23QSWj3Yygc1eEk2zwmKJExp","https://dexscreener.com/solana/5hUHMjDmwNvqanamyJjsJmBMtBcGUzedYGTPqAS2pump?maker=HdxkiXqeN6qpK2YbG51W23QSWj3Yygc1eEk2zwmKJExp")</f>
        <v/>
      </c>
    </row>
    <row r="236">
      <c r="A236" t="inlineStr">
        <is>
          <t>AsmKCysufJvzLiMu5BXPn2ENsLx6DKsRSxstDk4Epump</t>
        </is>
      </c>
      <c r="B236" t="inlineStr">
        <is>
          <t>unknown_AsmK</t>
        </is>
      </c>
      <c r="C236" t="n">
        <v>3</v>
      </c>
      <c r="D236" t="n">
        <v>-5.21</v>
      </c>
      <c r="E236" t="n">
        <v>-0.09</v>
      </c>
      <c r="F236" t="n">
        <v>57.93</v>
      </c>
      <c r="G236" t="n">
        <v>52.72</v>
      </c>
      <c r="H236" t="n">
        <v>1</v>
      </c>
      <c r="I236" t="n">
        <v>1</v>
      </c>
      <c r="J236" t="n">
        <v>-1</v>
      </c>
      <c r="K236" t="n">
        <v>-1</v>
      </c>
      <c r="L236">
        <f>HYPERLINK("https://www.defined.fi/sol/AsmKCysufJvzLiMu5BXPn2ENsLx6DKsRSxstDk4Epump?maker=HdxkiXqeN6qpK2YbG51W23QSWj3Yygc1eEk2zwmKJExp","https://www.defined.fi/sol/AsmKCysufJvzLiMu5BXPn2ENsLx6DKsRSxstDk4Epump?maker=HdxkiXqeN6qpK2YbG51W23QSWj3Yygc1eEk2zwmKJExp")</f>
        <v/>
      </c>
      <c r="M236">
        <f>HYPERLINK("https://dexscreener.com/solana/AsmKCysufJvzLiMu5BXPn2ENsLx6DKsRSxstDk4Epump?maker=HdxkiXqeN6qpK2YbG51W23QSWj3Yygc1eEk2zwmKJExp","https://dexscreener.com/solana/AsmKCysufJvzLiMu5BXPn2ENsLx6DKsRSxstDk4Epump?maker=HdxkiXqeN6qpK2YbG51W23QSWj3Yygc1eEk2zwmKJExp")</f>
        <v/>
      </c>
    </row>
    <row r="237">
      <c r="A237" t="inlineStr">
        <is>
          <t>9Q8BNPzujkGcrGnybA2BqB5xh3Q3cYUGYmfnz2bYpump</t>
        </is>
      </c>
      <c r="B237" t="inlineStr">
        <is>
          <t>RLTY</t>
        </is>
      </c>
      <c r="C237" t="n">
        <v>3</v>
      </c>
      <c r="D237" t="n">
        <v>18.67</v>
      </c>
      <c r="E237" t="n">
        <v>0.96</v>
      </c>
      <c r="F237" t="n">
        <v>19.5</v>
      </c>
      <c r="G237" t="n">
        <v>38.17</v>
      </c>
      <c r="H237" t="n">
        <v>2</v>
      </c>
      <c r="I237" t="n">
        <v>2</v>
      </c>
      <c r="J237" t="n">
        <v>-1</v>
      </c>
      <c r="K237" t="n">
        <v>-1</v>
      </c>
      <c r="L237">
        <f>HYPERLINK("https://www.defined.fi/sol/9Q8BNPzujkGcrGnybA2BqB5xh3Q3cYUGYmfnz2bYpump?maker=HdxkiXqeN6qpK2YbG51W23QSWj3Yygc1eEk2zwmKJExp","https://www.defined.fi/sol/9Q8BNPzujkGcrGnybA2BqB5xh3Q3cYUGYmfnz2bYpump?maker=HdxkiXqeN6qpK2YbG51W23QSWj3Yygc1eEk2zwmKJExp")</f>
        <v/>
      </c>
      <c r="M237">
        <f>HYPERLINK("https://dexscreener.com/solana/9Q8BNPzujkGcrGnybA2BqB5xh3Q3cYUGYmfnz2bYpump?maker=HdxkiXqeN6qpK2YbG51W23QSWj3Yygc1eEk2zwmKJExp","https://dexscreener.com/solana/9Q8BNPzujkGcrGnybA2BqB5xh3Q3cYUGYmfnz2bYpump?maker=HdxkiXqeN6qpK2YbG51W23QSWj3Yygc1eEk2zwmKJExp")</f>
        <v/>
      </c>
    </row>
    <row r="238">
      <c r="A238" t="inlineStr">
        <is>
          <t>DcB3hhPgDHps77VFWkLs71ySyA3ZY7goeu4XVB5xpump</t>
        </is>
      </c>
      <c r="B238" t="inlineStr">
        <is>
          <t>CHAUVAI</t>
        </is>
      </c>
      <c r="C238" t="n">
        <v>3</v>
      </c>
      <c r="D238" t="n">
        <v>46.37</v>
      </c>
      <c r="E238" t="n">
        <v>2.38</v>
      </c>
      <c r="F238" t="n">
        <v>19.52</v>
      </c>
      <c r="G238" t="n">
        <v>65.89</v>
      </c>
      <c r="H238" t="n">
        <v>2</v>
      </c>
      <c r="I238" t="n">
        <v>3</v>
      </c>
      <c r="J238" t="n">
        <v>-1</v>
      </c>
      <c r="K238" t="n">
        <v>-1</v>
      </c>
      <c r="L238">
        <f>HYPERLINK("https://www.defined.fi/sol/DcB3hhPgDHps77VFWkLs71ySyA3ZY7goeu4XVB5xpump?maker=HdxkiXqeN6qpK2YbG51W23QSWj3Yygc1eEk2zwmKJExp","https://www.defined.fi/sol/DcB3hhPgDHps77VFWkLs71ySyA3ZY7goeu4XVB5xpump?maker=HdxkiXqeN6qpK2YbG51W23QSWj3Yygc1eEk2zwmKJExp")</f>
        <v/>
      </c>
      <c r="M238">
        <f>HYPERLINK("https://dexscreener.com/solana/DcB3hhPgDHps77VFWkLs71ySyA3ZY7goeu4XVB5xpump?maker=HdxkiXqeN6qpK2YbG51W23QSWj3Yygc1eEk2zwmKJExp","https://dexscreener.com/solana/DcB3hhPgDHps77VFWkLs71ySyA3ZY7goeu4XVB5xpump?maker=HdxkiXqeN6qpK2YbG51W23QSWj3Yygc1eEk2zwmKJExp")</f>
        <v/>
      </c>
    </row>
    <row r="239">
      <c r="A239" t="inlineStr">
        <is>
          <t>8VCUMCDLKmK5hWbkaMaWLoqAQ9KWoEkR2x73YAfapump</t>
        </is>
      </c>
      <c r="B239" t="inlineStr">
        <is>
          <t>DISHWASHER</t>
        </is>
      </c>
      <c r="C239" t="n">
        <v>3</v>
      </c>
      <c r="D239" t="n">
        <v>-0.227</v>
      </c>
      <c r="E239" t="n">
        <v>-1</v>
      </c>
      <c r="F239" t="n">
        <v>2.94</v>
      </c>
      <c r="G239" t="n">
        <v>1.12</v>
      </c>
      <c r="H239" t="n">
        <v>1</v>
      </c>
      <c r="I239" t="n">
        <v>1</v>
      </c>
      <c r="J239" t="n">
        <v>-1</v>
      </c>
      <c r="K239" t="n">
        <v>-1</v>
      </c>
      <c r="L239">
        <f>HYPERLINK("https://www.defined.fi/sol/8VCUMCDLKmK5hWbkaMaWLoqAQ9KWoEkR2x73YAfapump?maker=HdxkiXqeN6qpK2YbG51W23QSWj3Yygc1eEk2zwmKJExp","https://www.defined.fi/sol/8VCUMCDLKmK5hWbkaMaWLoqAQ9KWoEkR2x73YAfapump?maker=HdxkiXqeN6qpK2YbG51W23QSWj3Yygc1eEk2zwmKJExp")</f>
        <v/>
      </c>
      <c r="M239">
        <f>HYPERLINK("https://dexscreener.com/solana/8VCUMCDLKmK5hWbkaMaWLoqAQ9KWoEkR2x73YAfapump?maker=HdxkiXqeN6qpK2YbG51W23QSWj3Yygc1eEk2zwmKJExp","https://dexscreener.com/solana/8VCUMCDLKmK5hWbkaMaWLoqAQ9KWoEkR2x73YAfapump?maker=HdxkiXqeN6qpK2YbG51W23QSWj3Yygc1eEk2zwmKJExp")</f>
        <v/>
      </c>
    </row>
    <row r="240">
      <c r="A240" t="inlineStr">
        <is>
          <t>3d1M9SsvPrys8GkGPJgVv5UxomYKLMfJo34M3LYepump</t>
        </is>
      </c>
      <c r="B240" t="inlineStr">
        <is>
          <t>VQVAE</t>
        </is>
      </c>
      <c r="C240" t="n">
        <v>3</v>
      </c>
      <c r="D240" t="n">
        <v>-0.767</v>
      </c>
      <c r="E240" t="n">
        <v>-1</v>
      </c>
      <c r="F240" t="n">
        <v>2.09</v>
      </c>
      <c r="G240" t="n">
        <v>1.32</v>
      </c>
      <c r="H240" t="n">
        <v>1</v>
      </c>
      <c r="I240" t="n">
        <v>1</v>
      </c>
      <c r="J240" t="n">
        <v>-1</v>
      </c>
      <c r="K240" t="n">
        <v>-1</v>
      </c>
      <c r="L240">
        <f>HYPERLINK("https://www.defined.fi/sol/3d1M9SsvPrys8GkGPJgVv5UxomYKLMfJo34M3LYepump?maker=HdxkiXqeN6qpK2YbG51W23QSWj3Yygc1eEk2zwmKJExp","https://www.defined.fi/sol/3d1M9SsvPrys8GkGPJgVv5UxomYKLMfJo34M3LYepump?maker=HdxkiXqeN6qpK2YbG51W23QSWj3Yygc1eEk2zwmKJExp")</f>
        <v/>
      </c>
      <c r="M240">
        <f>HYPERLINK("https://dexscreener.com/solana/3d1M9SsvPrys8GkGPJgVv5UxomYKLMfJo34M3LYepump?maker=HdxkiXqeN6qpK2YbG51W23QSWj3Yygc1eEk2zwmKJExp","https://dexscreener.com/solana/3d1M9SsvPrys8GkGPJgVv5UxomYKLMfJo34M3LYepump?maker=HdxkiXqeN6qpK2YbG51W23QSWj3Yygc1eEk2zwmKJExp")</f>
        <v/>
      </c>
    </row>
    <row r="241">
      <c r="A241" t="inlineStr">
        <is>
          <t>6kh61NRDxmiUVyTGVEiMbMqXDMjCZvs4eRQYTbBvpump</t>
        </is>
      </c>
      <c r="B241" t="inlineStr">
        <is>
          <t>THESIS</t>
        </is>
      </c>
      <c r="C241" t="n">
        <v>3</v>
      </c>
      <c r="D241" t="n">
        <v>-7.87</v>
      </c>
      <c r="E241" t="n">
        <v>-0.8100000000000001</v>
      </c>
      <c r="F241" t="n">
        <v>9.75</v>
      </c>
      <c r="G241" t="n">
        <v>1.88</v>
      </c>
      <c r="H241" t="n">
        <v>1</v>
      </c>
      <c r="I241" t="n">
        <v>1</v>
      </c>
      <c r="J241" t="n">
        <v>-1</v>
      </c>
      <c r="K241" t="n">
        <v>-1</v>
      </c>
      <c r="L241">
        <f>HYPERLINK("https://www.defined.fi/sol/6kh61NRDxmiUVyTGVEiMbMqXDMjCZvs4eRQYTbBvpump?maker=HdxkiXqeN6qpK2YbG51W23QSWj3Yygc1eEk2zwmKJExp","https://www.defined.fi/sol/6kh61NRDxmiUVyTGVEiMbMqXDMjCZvs4eRQYTbBvpump?maker=HdxkiXqeN6qpK2YbG51W23QSWj3Yygc1eEk2zwmKJExp")</f>
        <v/>
      </c>
      <c r="M241">
        <f>HYPERLINK("https://dexscreener.com/solana/6kh61NRDxmiUVyTGVEiMbMqXDMjCZvs4eRQYTbBvpump?maker=HdxkiXqeN6qpK2YbG51W23QSWj3Yygc1eEk2zwmKJExp","https://dexscreener.com/solana/6kh61NRDxmiUVyTGVEiMbMqXDMjCZvs4eRQYTbBvpump?maker=HdxkiXqeN6qpK2YbG51W23QSWj3Yygc1eEk2zwmKJExp")</f>
        <v/>
      </c>
    </row>
    <row r="242">
      <c r="A242" t="inlineStr">
        <is>
          <t>AoXEBwwGfwHxjQmBKKTADYLQXRPm8MRBKbaSEyzppump</t>
        </is>
      </c>
      <c r="B242" t="inlineStr">
        <is>
          <t>PRIMATE</t>
        </is>
      </c>
      <c r="C242" t="n">
        <v>3</v>
      </c>
      <c r="D242" t="n">
        <v>0.878</v>
      </c>
      <c r="E242" t="n">
        <v>0.06</v>
      </c>
      <c r="F242" t="n">
        <v>14.7</v>
      </c>
      <c r="G242" t="n">
        <v>15.59</v>
      </c>
      <c r="H242" t="n">
        <v>2</v>
      </c>
      <c r="I242" t="n">
        <v>1</v>
      </c>
      <c r="J242" t="n">
        <v>-1</v>
      </c>
      <c r="K242" t="n">
        <v>-1</v>
      </c>
      <c r="L242">
        <f>HYPERLINK("https://www.defined.fi/sol/AoXEBwwGfwHxjQmBKKTADYLQXRPm8MRBKbaSEyzppump?maker=HdxkiXqeN6qpK2YbG51W23QSWj3Yygc1eEk2zwmKJExp","https://www.defined.fi/sol/AoXEBwwGfwHxjQmBKKTADYLQXRPm8MRBKbaSEyzppump?maker=HdxkiXqeN6qpK2YbG51W23QSWj3Yygc1eEk2zwmKJExp")</f>
        <v/>
      </c>
      <c r="M242">
        <f>HYPERLINK("https://dexscreener.com/solana/AoXEBwwGfwHxjQmBKKTADYLQXRPm8MRBKbaSEyzppump?maker=HdxkiXqeN6qpK2YbG51W23QSWj3Yygc1eEk2zwmKJExp","https://dexscreener.com/solana/AoXEBwwGfwHxjQmBKKTADYLQXRPm8MRBKbaSEyzppump?maker=HdxkiXqeN6qpK2YbG51W23QSWj3Yygc1eEk2zwmKJExp")</f>
        <v/>
      </c>
    </row>
    <row r="243">
      <c r="A243" t="inlineStr">
        <is>
          <t>96wVmG44t42yVVfEk6KCbGcxY9vjmQND4AkTjxNSpump</t>
        </is>
      </c>
      <c r="B243" t="inlineStr">
        <is>
          <t>Thickberg</t>
        </is>
      </c>
      <c r="C243" t="n">
        <v>3</v>
      </c>
      <c r="D243" t="n">
        <v>-3.29</v>
      </c>
      <c r="E243" t="n">
        <v>-0.68</v>
      </c>
      <c r="F243" t="n">
        <v>4.87</v>
      </c>
      <c r="G243" t="n">
        <v>1.58</v>
      </c>
      <c r="H243" t="n">
        <v>1</v>
      </c>
      <c r="I243" t="n">
        <v>1</v>
      </c>
      <c r="J243" t="n">
        <v>-1</v>
      </c>
      <c r="K243" t="n">
        <v>-1</v>
      </c>
      <c r="L243">
        <f>HYPERLINK("https://www.defined.fi/sol/96wVmG44t42yVVfEk6KCbGcxY9vjmQND4AkTjxNSpump?maker=HdxkiXqeN6qpK2YbG51W23QSWj3Yygc1eEk2zwmKJExp","https://www.defined.fi/sol/96wVmG44t42yVVfEk6KCbGcxY9vjmQND4AkTjxNSpump?maker=HdxkiXqeN6qpK2YbG51W23QSWj3Yygc1eEk2zwmKJExp")</f>
        <v/>
      </c>
      <c r="M243">
        <f>HYPERLINK("https://dexscreener.com/solana/96wVmG44t42yVVfEk6KCbGcxY9vjmQND4AkTjxNSpump?maker=HdxkiXqeN6qpK2YbG51W23QSWj3Yygc1eEk2zwmKJExp","https://dexscreener.com/solana/96wVmG44t42yVVfEk6KCbGcxY9vjmQND4AkTjxNSpump?maker=HdxkiXqeN6qpK2YbG51W23QSWj3Yygc1eEk2zwmKJExp")</f>
        <v/>
      </c>
    </row>
    <row r="244">
      <c r="A244" t="inlineStr">
        <is>
          <t>D6pHAS5r3spidYbSV3uHmdtfduuGuGbSrwpo6jp4pump</t>
        </is>
      </c>
      <c r="B244" t="inlineStr">
        <is>
          <t>dandan</t>
        </is>
      </c>
      <c r="C244" t="n">
        <v>3</v>
      </c>
      <c r="D244" t="n">
        <v>-7.07</v>
      </c>
      <c r="E244" t="n">
        <v>-0.32</v>
      </c>
      <c r="F244" t="n">
        <v>22.24</v>
      </c>
      <c r="G244" t="n">
        <v>15.18</v>
      </c>
      <c r="H244" t="n">
        <v>5</v>
      </c>
      <c r="I244" t="n">
        <v>4</v>
      </c>
      <c r="J244" t="n">
        <v>-1</v>
      </c>
      <c r="K244" t="n">
        <v>-1</v>
      </c>
      <c r="L244">
        <f>HYPERLINK("https://www.defined.fi/sol/D6pHAS5r3spidYbSV3uHmdtfduuGuGbSrwpo6jp4pump?maker=HdxkiXqeN6qpK2YbG51W23QSWj3Yygc1eEk2zwmKJExp","https://www.defined.fi/sol/D6pHAS5r3spidYbSV3uHmdtfduuGuGbSrwpo6jp4pump?maker=HdxkiXqeN6qpK2YbG51W23QSWj3Yygc1eEk2zwmKJExp")</f>
        <v/>
      </c>
      <c r="M244">
        <f>HYPERLINK("https://dexscreener.com/solana/D6pHAS5r3spidYbSV3uHmdtfduuGuGbSrwpo6jp4pump?maker=HdxkiXqeN6qpK2YbG51W23QSWj3Yygc1eEk2zwmKJExp","https://dexscreener.com/solana/D6pHAS5r3spidYbSV3uHmdtfduuGuGbSrwpo6jp4pump?maker=HdxkiXqeN6qpK2YbG51W23QSWj3Yygc1eEk2zwmKJExp")</f>
        <v/>
      </c>
    </row>
    <row r="245">
      <c r="A245" t="inlineStr">
        <is>
          <t>2ViSxTqNGZKbrEv7ULMqLipyeDNGQXbtzEWB3u6mpUpA</t>
        </is>
      </c>
      <c r="B245" t="inlineStr">
        <is>
          <t>AURA</t>
        </is>
      </c>
      <c r="C245" t="n">
        <v>3</v>
      </c>
      <c r="D245" t="n">
        <v>23.57</v>
      </c>
      <c r="E245" t="n">
        <v>1.09</v>
      </c>
      <c r="F245" t="n">
        <v>21.64</v>
      </c>
      <c r="G245" t="n">
        <v>45.21</v>
      </c>
      <c r="H245" t="n">
        <v>1</v>
      </c>
      <c r="I245" t="n">
        <v>2</v>
      </c>
      <c r="J245" t="n">
        <v>-1</v>
      </c>
      <c r="K245" t="n">
        <v>-1</v>
      </c>
      <c r="L245">
        <f>HYPERLINK("https://www.defined.fi/sol/2ViSxTqNGZKbrEv7ULMqLipyeDNGQXbtzEWB3u6mpUpA?maker=HdxkiXqeN6qpK2YbG51W23QSWj3Yygc1eEk2zwmKJExp","https://www.defined.fi/sol/2ViSxTqNGZKbrEv7ULMqLipyeDNGQXbtzEWB3u6mpUpA?maker=HdxkiXqeN6qpK2YbG51W23QSWj3Yygc1eEk2zwmKJExp")</f>
        <v/>
      </c>
      <c r="M245">
        <f>HYPERLINK("https://dexscreener.com/solana/2ViSxTqNGZKbrEv7ULMqLipyeDNGQXbtzEWB3u6mpUpA?maker=HdxkiXqeN6qpK2YbG51W23QSWj3Yygc1eEk2zwmKJExp","https://dexscreener.com/solana/2ViSxTqNGZKbrEv7ULMqLipyeDNGQXbtzEWB3u6mpUpA?maker=HdxkiXqeN6qpK2YbG51W23QSWj3Yygc1eEk2zwmKJExp")</f>
        <v/>
      </c>
    </row>
    <row r="246">
      <c r="A246" t="inlineStr">
        <is>
          <t>9KULHJGPPnorCWLwPRL27emwD2RdPq1q4Fw8BxA8pump</t>
        </is>
      </c>
      <c r="B246" t="inlineStr">
        <is>
          <t>FINTLE</t>
        </is>
      </c>
      <c r="C246" t="n">
        <v>3</v>
      </c>
      <c r="D246" t="n">
        <v>-52.82</v>
      </c>
      <c r="E246" t="n">
        <v>-0.88</v>
      </c>
      <c r="F246" t="n">
        <v>59.76</v>
      </c>
      <c r="G246" t="n">
        <v>6.94</v>
      </c>
      <c r="H246" t="n">
        <v>3</v>
      </c>
      <c r="I246" t="n">
        <v>1</v>
      </c>
      <c r="J246" t="n">
        <v>-1</v>
      </c>
      <c r="K246" t="n">
        <v>-1</v>
      </c>
      <c r="L246">
        <f>HYPERLINK("https://www.defined.fi/sol/9KULHJGPPnorCWLwPRL27emwD2RdPq1q4Fw8BxA8pump?maker=HdxkiXqeN6qpK2YbG51W23QSWj3Yygc1eEk2zwmKJExp","https://www.defined.fi/sol/9KULHJGPPnorCWLwPRL27emwD2RdPq1q4Fw8BxA8pump?maker=HdxkiXqeN6qpK2YbG51W23QSWj3Yygc1eEk2zwmKJExp")</f>
        <v/>
      </c>
      <c r="M246">
        <f>HYPERLINK("https://dexscreener.com/solana/9KULHJGPPnorCWLwPRL27emwD2RdPq1q4Fw8BxA8pump?maker=HdxkiXqeN6qpK2YbG51W23QSWj3Yygc1eEk2zwmKJExp","https://dexscreener.com/solana/9KULHJGPPnorCWLwPRL27emwD2RdPq1q4Fw8BxA8pump?maker=HdxkiXqeN6qpK2YbG51W23QSWj3Yygc1eEk2zwmKJExp")</f>
        <v/>
      </c>
    </row>
    <row r="247">
      <c r="A247" t="inlineStr">
        <is>
          <t>4seLXr2ngqsNDSGT4Ke9n23x64zdaNtMTV6fK8t1pump</t>
        </is>
      </c>
      <c r="B247" t="inlineStr">
        <is>
          <t>SYDNEY</t>
        </is>
      </c>
      <c r="C247" t="n">
        <v>3</v>
      </c>
      <c r="D247" t="n">
        <v>-4.44</v>
      </c>
      <c r="E247" t="n">
        <v>-0.45</v>
      </c>
      <c r="F247" t="n">
        <v>9.789999999999999</v>
      </c>
      <c r="G247" t="n">
        <v>5.36</v>
      </c>
      <c r="H247" t="n">
        <v>1</v>
      </c>
      <c r="I247" t="n">
        <v>1</v>
      </c>
      <c r="J247" t="n">
        <v>-1</v>
      </c>
      <c r="K247" t="n">
        <v>-1</v>
      </c>
      <c r="L247">
        <f>HYPERLINK("https://www.defined.fi/sol/4seLXr2ngqsNDSGT4Ke9n23x64zdaNtMTV6fK8t1pump?maker=HdxkiXqeN6qpK2YbG51W23QSWj3Yygc1eEk2zwmKJExp","https://www.defined.fi/sol/4seLXr2ngqsNDSGT4Ke9n23x64zdaNtMTV6fK8t1pump?maker=HdxkiXqeN6qpK2YbG51W23QSWj3Yygc1eEk2zwmKJExp")</f>
        <v/>
      </c>
      <c r="M247">
        <f>HYPERLINK("https://dexscreener.com/solana/4seLXr2ngqsNDSGT4Ke9n23x64zdaNtMTV6fK8t1pump?maker=HdxkiXqeN6qpK2YbG51W23QSWj3Yygc1eEk2zwmKJExp","https://dexscreener.com/solana/4seLXr2ngqsNDSGT4Ke9n23x64zdaNtMTV6fK8t1pump?maker=HdxkiXqeN6qpK2YbG51W23QSWj3Yygc1eEk2zwmKJExp")</f>
        <v/>
      </c>
    </row>
    <row r="248">
      <c r="A248" t="inlineStr">
        <is>
          <t>438Pgb6J1A2yTTNg5WFwoqhu9DGRHxugs1T9VZtcpump</t>
        </is>
      </c>
      <c r="B248" t="inlineStr">
        <is>
          <t>Jnus</t>
        </is>
      </c>
      <c r="C248" t="n">
        <v>3</v>
      </c>
      <c r="D248" t="n">
        <v>0.958</v>
      </c>
      <c r="E248" t="n">
        <v>0.98</v>
      </c>
      <c r="F248" t="n">
        <v>0.978</v>
      </c>
      <c r="G248" t="n">
        <v>1.94</v>
      </c>
      <c r="H248" t="n">
        <v>1</v>
      </c>
      <c r="I248" t="n">
        <v>1</v>
      </c>
      <c r="J248" t="n">
        <v>-1</v>
      </c>
      <c r="K248" t="n">
        <v>-1</v>
      </c>
      <c r="L248">
        <f>HYPERLINK("https://www.defined.fi/sol/438Pgb6J1A2yTTNg5WFwoqhu9DGRHxugs1T9VZtcpump?maker=HdxkiXqeN6qpK2YbG51W23QSWj3Yygc1eEk2zwmKJExp","https://www.defined.fi/sol/438Pgb6J1A2yTTNg5WFwoqhu9DGRHxugs1T9VZtcpump?maker=HdxkiXqeN6qpK2YbG51W23QSWj3Yygc1eEk2zwmKJExp")</f>
        <v/>
      </c>
      <c r="M248">
        <f>HYPERLINK("https://dexscreener.com/solana/438Pgb6J1A2yTTNg5WFwoqhu9DGRHxugs1T9VZtcpump?maker=HdxkiXqeN6qpK2YbG51W23QSWj3Yygc1eEk2zwmKJExp","https://dexscreener.com/solana/438Pgb6J1A2yTTNg5WFwoqhu9DGRHxugs1T9VZtcpump?maker=HdxkiXqeN6qpK2YbG51W23QSWj3Yygc1eEk2zwmKJExp")</f>
        <v/>
      </c>
    </row>
    <row r="249">
      <c r="A249" t="inlineStr">
        <is>
          <t>GQaDVLoi9xe2eQcKqC5c11vRxJWu5askVty1dmzmoy8k</t>
        </is>
      </c>
      <c r="B249" t="inlineStr">
        <is>
          <t>CLIMP</t>
        </is>
      </c>
      <c r="C249" t="n">
        <v>3</v>
      </c>
      <c r="D249" t="n">
        <v>73.31999999999999</v>
      </c>
      <c r="E249" t="n">
        <v>2.02</v>
      </c>
      <c r="F249" t="n">
        <v>36.33</v>
      </c>
      <c r="G249" t="n">
        <v>109.65</v>
      </c>
      <c r="H249" t="n">
        <v>3</v>
      </c>
      <c r="I249" t="n">
        <v>5</v>
      </c>
      <c r="J249" t="n">
        <v>-1</v>
      </c>
      <c r="K249" t="n">
        <v>-1</v>
      </c>
      <c r="L249">
        <f>HYPERLINK("https://www.defined.fi/sol/GQaDVLoi9xe2eQcKqC5c11vRxJWu5askVty1dmzmoy8k?maker=HdxkiXqeN6qpK2YbG51W23QSWj3Yygc1eEk2zwmKJExp","https://www.defined.fi/sol/GQaDVLoi9xe2eQcKqC5c11vRxJWu5askVty1dmzmoy8k?maker=HdxkiXqeN6qpK2YbG51W23QSWj3Yygc1eEk2zwmKJExp")</f>
        <v/>
      </c>
      <c r="M249">
        <f>HYPERLINK("https://dexscreener.com/solana/GQaDVLoi9xe2eQcKqC5c11vRxJWu5askVty1dmzmoy8k?maker=HdxkiXqeN6qpK2YbG51W23QSWj3Yygc1eEk2zwmKJExp","https://dexscreener.com/solana/GQaDVLoi9xe2eQcKqC5c11vRxJWu5askVty1dmzmoy8k?maker=HdxkiXqeN6qpK2YbG51W23QSWj3Yygc1eEk2zwmKJExp")</f>
        <v/>
      </c>
    </row>
    <row r="250">
      <c r="A250" t="inlineStr">
        <is>
          <t>AshCp63UfAaagrGmiuuMTAotvNeGUWwmnPSsqW7mpump</t>
        </is>
      </c>
      <c r="B250" t="inlineStr">
        <is>
          <t>WD40</t>
        </is>
      </c>
      <c r="C250" t="n">
        <v>3</v>
      </c>
      <c r="D250" t="n">
        <v>-1.06</v>
      </c>
      <c r="E250" t="n">
        <v>-0.04</v>
      </c>
      <c r="F250" t="n">
        <v>24.36</v>
      </c>
      <c r="G250" t="n">
        <v>23.3</v>
      </c>
      <c r="H250" t="n">
        <v>3</v>
      </c>
      <c r="I250" t="n">
        <v>2</v>
      </c>
      <c r="J250" t="n">
        <v>-1</v>
      </c>
      <c r="K250" t="n">
        <v>-1</v>
      </c>
      <c r="L250">
        <f>HYPERLINK("https://www.defined.fi/sol/AshCp63UfAaagrGmiuuMTAotvNeGUWwmnPSsqW7mpump?maker=HdxkiXqeN6qpK2YbG51W23QSWj3Yygc1eEk2zwmKJExp","https://www.defined.fi/sol/AshCp63UfAaagrGmiuuMTAotvNeGUWwmnPSsqW7mpump?maker=HdxkiXqeN6qpK2YbG51W23QSWj3Yygc1eEk2zwmKJExp")</f>
        <v/>
      </c>
      <c r="M250">
        <f>HYPERLINK("https://dexscreener.com/solana/AshCp63UfAaagrGmiuuMTAotvNeGUWwmnPSsqW7mpump?maker=HdxkiXqeN6qpK2YbG51W23QSWj3Yygc1eEk2zwmKJExp","https://dexscreener.com/solana/AshCp63UfAaagrGmiuuMTAotvNeGUWwmnPSsqW7mpump?maker=HdxkiXqeN6qpK2YbG51W23QSWj3Yygc1eEk2zwmKJExp")</f>
        <v/>
      </c>
    </row>
    <row r="251">
      <c r="A251" t="inlineStr">
        <is>
          <t>HeCFQ5hiDZRKVYEuDF1LYBfbYfqAg98CQtbrTR7ipump</t>
        </is>
      </c>
      <c r="B251" t="inlineStr">
        <is>
          <t>MEOWMEOW</t>
        </is>
      </c>
      <c r="C251" t="n">
        <v>3</v>
      </c>
      <c r="D251" t="n">
        <v>265.26</v>
      </c>
      <c r="E251" t="n">
        <v>0.99</v>
      </c>
      <c r="F251" t="n">
        <v>268.94</v>
      </c>
      <c r="G251" t="n">
        <v>534.2</v>
      </c>
      <c r="H251" t="n">
        <v>7</v>
      </c>
      <c r="I251" t="n">
        <v>31</v>
      </c>
      <c r="J251" t="n">
        <v>-1</v>
      </c>
      <c r="K251" t="n">
        <v>-1</v>
      </c>
      <c r="L251">
        <f>HYPERLINK("https://www.defined.fi/sol/HeCFQ5hiDZRKVYEuDF1LYBfbYfqAg98CQtbrTR7ipump?maker=HdxkiXqeN6qpK2YbG51W23QSWj3Yygc1eEk2zwmKJExp","https://www.defined.fi/sol/HeCFQ5hiDZRKVYEuDF1LYBfbYfqAg98CQtbrTR7ipump?maker=HdxkiXqeN6qpK2YbG51W23QSWj3Yygc1eEk2zwmKJExp")</f>
        <v/>
      </c>
      <c r="M251">
        <f>HYPERLINK("https://dexscreener.com/solana/HeCFQ5hiDZRKVYEuDF1LYBfbYfqAg98CQtbrTR7ipump?maker=HdxkiXqeN6qpK2YbG51W23QSWj3Yygc1eEk2zwmKJExp","https://dexscreener.com/solana/HeCFQ5hiDZRKVYEuDF1LYBfbYfqAg98CQtbrTR7ipump?maker=HdxkiXqeN6qpK2YbG51W23QSWj3Yygc1eEk2zwmKJExp")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2024-10-20T15:37:35Z</dcterms:created>
  <dcterms:modified xsi:type="dcterms:W3CDTF">2024-10-20T15:37:35Z</dcterms:modified>
</cp:coreProperties>
</file>