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40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GJAFwWjJ3vnTsrQVabjBVK2TYB1YtRCQXRDfDgUnpump</t>
        </is>
      </c>
      <c r="B2" t="inlineStr">
        <is>
          <t>ACT</t>
        </is>
      </c>
      <c r="C2" t="n">
        <v>0</v>
      </c>
      <c r="D2" t="n">
        <v>99.91</v>
      </c>
      <c r="E2" t="n">
        <v>0.02</v>
      </c>
      <c r="F2" t="n">
        <v>4679.04</v>
      </c>
      <c r="G2" t="n">
        <v>4778.94</v>
      </c>
      <c r="H2" t="n">
        <v>419</v>
      </c>
      <c r="I2" t="n">
        <v>419</v>
      </c>
      <c r="J2" t="n">
        <v>-1</v>
      </c>
      <c r="K2" t="n">
        <v>-1</v>
      </c>
      <c r="L2">
        <f>HYPERLINK("https://www.defined.fi/sol/GJAFwWjJ3vnTsrQVabjBVK2TYB1YtRCQXRDfDgUnpump?maker=GuiU6MpLahPHSHYcsfSRjwLUm1AtZ9zP2eiLAkJMBjg","https://www.defined.fi/sol/GJAFwWjJ3vnTsrQVabjBVK2TYB1YtRCQXRDfDgUnpump?maker=GuiU6MpLahPHSHYcsfSRjwLUm1AtZ9zP2eiLAkJMBjg")</f>
        <v/>
      </c>
      <c r="M2">
        <f>HYPERLINK("https://dexscreener.com/solana/GJAFwWjJ3vnTsrQVabjBVK2TYB1YtRCQXRDfDgUnpump?maker=GuiU6MpLahPHSHYcsfSRjwLUm1AtZ9zP2eiLAkJMBjg","https://dexscreener.com/solana/GJAFwWjJ3vnTsrQVabjBVK2TYB1YtRCQXRDfDgUnpump?maker=GuiU6MpLahPHSHYcsfSRjwLUm1AtZ9zP2eiLAkJMBjg")</f>
        <v/>
      </c>
    </row>
    <row r="3">
      <c r="A3" t="inlineStr">
        <is>
          <t>BVoFXcjNSQ8fHGNc2aeS52rLXwag52PHK2aQJsrkpump</t>
        </is>
      </c>
      <c r="B3" t="inlineStr">
        <is>
          <t>CCRU</t>
        </is>
      </c>
      <c r="C3" t="n">
        <v>0</v>
      </c>
      <c r="D3" t="n">
        <v>0.9379999999999999</v>
      </c>
      <c r="E3" t="n">
        <v>0.02</v>
      </c>
      <c r="F3" t="n">
        <v>43.66</v>
      </c>
      <c r="G3" t="n">
        <v>44.59</v>
      </c>
      <c r="H3" t="n">
        <v>16</v>
      </c>
      <c r="I3" t="n">
        <v>16</v>
      </c>
      <c r="J3" t="n">
        <v>-1</v>
      </c>
      <c r="K3" t="n">
        <v>-1</v>
      </c>
      <c r="L3">
        <f>HYPERLINK("https://www.defined.fi/sol/BVoFXcjNSQ8fHGNc2aeS52rLXwag52PHK2aQJsrkpump?maker=GuiU6MpLahPHSHYcsfSRjwLUm1AtZ9zP2eiLAkJMBjg","https://www.defined.fi/sol/BVoFXcjNSQ8fHGNc2aeS52rLXwag52PHK2aQJsrkpump?maker=GuiU6MpLahPHSHYcsfSRjwLUm1AtZ9zP2eiLAkJMBjg")</f>
        <v/>
      </c>
      <c r="M3">
        <f>HYPERLINK("https://dexscreener.com/solana/BVoFXcjNSQ8fHGNc2aeS52rLXwag52PHK2aQJsrkpump?maker=GuiU6MpLahPHSHYcsfSRjwLUm1AtZ9zP2eiLAkJMBjg","https://dexscreener.com/solana/BVoFXcjNSQ8fHGNc2aeS52rLXwag52PHK2aQJsrkpump?maker=GuiU6MpLahPHSHYcsfSRjwLUm1AtZ9zP2eiLAkJMBjg")</f>
        <v/>
      </c>
    </row>
    <row r="4">
      <c r="A4" t="inlineStr">
        <is>
          <t>CzLSujWBLFsSjncfkh59rUFqvafWcY5tzedWJSuypump</t>
        </is>
      </c>
      <c r="B4" t="inlineStr">
        <is>
          <t>GOAT</t>
        </is>
      </c>
      <c r="C4" t="n">
        <v>0</v>
      </c>
      <c r="D4" t="n">
        <v>605.77</v>
      </c>
      <c r="E4" t="n">
        <v>0.01</v>
      </c>
      <c r="F4" t="n">
        <v>59200</v>
      </c>
      <c r="G4" t="n">
        <v>59700</v>
      </c>
      <c r="H4" t="n">
        <v>2344</v>
      </c>
      <c r="I4" t="n">
        <v>2347</v>
      </c>
      <c r="J4" t="n">
        <v>-1</v>
      </c>
      <c r="K4" t="n">
        <v>-1</v>
      </c>
      <c r="L4">
        <f>HYPERLINK("https://www.defined.fi/sol/CzLSujWBLFsSjncfkh59rUFqvafWcY5tzedWJSuypump?maker=GuiU6MpLahPHSHYcsfSRjwLUm1AtZ9zP2eiLAkJMBjg","https://www.defined.fi/sol/CzLSujWBLFsSjncfkh59rUFqvafWcY5tzedWJSuypump?maker=GuiU6MpLahPHSHYcsfSRjwLUm1AtZ9zP2eiLAkJMBjg")</f>
        <v/>
      </c>
      <c r="M4">
        <f>HYPERLINK("https://dexscreener.com/solana/CzLSujWBLFsSjncfkh59rUFqvafWcY5tzedWJSuypump?maker=GuiU6MpLahPHSHYcsfSRjwLUm1AtZ9zP2eiLAkJMBjg","https://dexscreener.com/solana/CzLSujWBLFsSjncfkh59rUFqvafWcY5tzedWJSuypump?maker=GuiU6MpLahPHSHYcsfSRjwLUm1AtZ9zP2eiLAkJMBjg")</f>
        <v/>
      </c>
    </row>
    <row r="5">
      <c r="A5" t="inlineStr">
        <is>
          <t>9BB6NFEcjBCtnNLFko2FqVQBq8HHM13kCyYcdQbgpump</t>
        </is>
      </c>
      <c r="B5" t="inlineStr">
        <is>
          <t>Fartcoin</t>
        </is>
      </c>
      <c r="C5" t="n">
        <v>0</v>
      </c>
      <c r="D5" t="n">
        <v>159.43</v>
      </c>
      <c r="E5" t="n">
        <v>0.03</v>
      </c>
      <c r="F5" t="n">
        <v>4791.89</v>
      </c>
      <c r="G5" t="n">
        <v>4947.6</v>
      </c>
      <c r="H5" t="n">
        <v>1050</v>
      </c>
      <c r="I5" t="n">
        <v>1050</v>
      </c>
      <c r="J5" t="n">
        <v>-1</v>
      </c>
      <c r="K5" t="n">
        <v>-1</v>
      </c>
      <c r="L5">
        <f>HYPERLINK("https://www.defined.fi/sol/9BB6NFEcjBCtnNLFko2FqVQBq8HHM13kCyYcdQbgpump?maker=GuiU6MpLahPHSHYcsfSRjwLUm1AtZ9zP2eiLAkJMBjg","https://www.defined.fi/sol/9BB6NFEcjBCtnNLFko2FqVQBq8HHM13kCyYcdQbgpump?maker=GuiU6MpLahPHSHYcsfSRjwLUm1AtZ9zP2eiLAkJMBjg")</f>
        <v/>
      </c>
      <c r="M5">
        <f>HYPERLINK("https://dexscreener.com/solana/9BB6NFEcjBCtnNLFko2FqVQBq8HHM13kCyYcdQbgpump?maker=GuiU6MpLahPHSHYcsfSRjwLUm1AtZ9zP2eiLAkJMBjg","https://dexscreener.com/solana/9BB6NFEcjBCtnNLFko2FqVQBq8HHM13kCyYcdQbgpump?maker=GuiU6MpLahPHSHYcsfSRjwLUm1AtZ9zP2eiLAkJMBjg")</f>
        <v/>
      </c>
    </row>
    <row r="6">
      <c r="A6" t="inlineStr">
        <is>
          <t>GVwpWU5PtJFHS1mH35sHmsRN1XWUwRV3Qo94h5Lepump</t>
        </is>
      </c>
      <c r="B6" t="inlineStr">
        <is>
          <t>CATGF</t>
        </is>
      </c>
      <c r="C6" t="n">
        <v>0</v>
      </c>
      <c r="D6" t="n">
        <v>1.96</v>
      </c>
      <c r="E6" t="n">
        <v>0.02</v>
      </c>
      <c r="F6" t="n">
        <v>81.63</v>
      </c>
      <c r="G6" t="n">
        <v>83.59</v>
      </c>
      <c r="H6" t="n">
        <v>39</v>
      </c>
      <c r="I6" t="n">
        <v>39</v>
      </c>
      <c r="J6" t="n">
        <v>-1</v>
      </c>
      <c r="K6" t="n">
        <v>-1</v>
      </c>
      <c r="L6">
        <f>HYPERLINK("https://www.defined.fi/sol/GVwpWU5PtJFHS1mH35sHmsRN1XWUwRV3Qo94h5Lepump?maker=GuiU6MpLahPHSHYcsfSRjwLUm1AtZ9zP2eiLAkJMBjg","https://www.defined.fi/sol/GVwpWU5PtJFHS1mH35sHmsRN1XWUwRV3Qo94h5Lepump?maker=GuiU6MpLahPHSHYcsfSRjwLUm1AtZ9zP2eiLAkJMBjg")</f>
        <v/>
      </c>
      <c r="M6">
        <f>HYPERLINK("https://dexscreener.com/solana/GVwpWU5PtJFHS1mH35sHmsRN1XWUwRV3Qo94h5Lepump?maker=GuiU6MpLahPHSHYcsfSRjwLUm1AtZ9zP2eiLAkJMBjg","https://dexscreener.com/solana/GVwpWU5PtJFHS1mH35sHmsRN1XWUwRV3Qo94h5Lepump?maker=GuiU6MpLahPHSHYcsfSRjwLUm1AtZ9zP2eiLAkJMBjg")</f>
        <v/>
      </c>
    </row>
    <row r="7">
      <c r="A7" t="inlineStr">
        <is>
          <t>HeJUFDxfJSzYFUuHLxkMqCgytU31G6mjP4wKviwqpump</t>
        </is>
      </c>
      <c r="B7" t="inlineStr">
        <is>
          <t>GNON</t>
        </is>
      </c>
      <c r="C7" t="n">
        <v>0</v>
      </c>
      <c r="D7" t="n">
        <v>296</v>
      </c>
      <c r="E7" t="n">
        <v>0.02</v>
      </c>
      <c r="F7" t="n">
        <v>17000</v>
      </c>
      <c r="G7" t="n">
        <v>17200</v>
      </c>
      <c r="H7" t="n">
        <v>1328</v>
      </c>
      <c r="I7" t="n">
        <v>1300</v>
      </c>
      <c r="J7" t="n">
        <v>-1</v>
      </c>
      <c r="K7" t="n">
        <v>-1</v>
      </c>
      <c r="L7">
        <f>HYPERLINK("https://www.defined.fi/sol/HeJUFDxfJSzYFUuHLxkMqCgytU31G6mjP4wKviwqpump?maker=GuiU6MpLahPHSHYcsfSRjwLUm1AtZ9zP2eiLAkJMBjg","https://www.defined.fi/sol/HeJUFDxfJSzYFUuHLxkMqCgytU31G6mjP4wKviwqpump?maker=GuiU6MpLahPHSHYcsfSRjwLUm1AtZ9zP2eiLAkJMBjg")</f>
        <v/>
      </c>
      <c r="M7">
        <f>HYPERLINK("https://dexscreener.com/solana/HeJUFDxfJSzYFUuHLxkMqCgytU31G6mjP4wKviwqpump?maker=GuiU6MpLahPHSHYcsfSRjwLUm1AtZ9zP2eiLAkJMBjg","https://dexscreener.com/solana/HeJUFDxfJSzYFUuHLxkMqCgytU31G6mjP4wKviwqpump?maker=GuiU6MpLahPHSHYcsfSRjwLUm1AtZ9zP2eiLAkJMBjg")</f>
        <v/>
      </c>
    </row>
    <row r="8">
      <c r="A8" t="inlineStr">
        <is>
          <t>4qNX615pV1oufdodNoiBzUsrUE3ww57DYg6LsUtupump</t>
        </is>
      </c>
      <c r="B8" t="inlineStr">
        <is>
          <t>CLAUDIUS</t>
        </is>
      </c>
      <c r="C8" t="n">
        <v>0</v>
      </c>
      <c r="D8" t="n">
        <v>29.92</v>
      </c>
      <c r="E8" t="n">
        <v>0.04</v>
      </c>
      <c r="F8" t="n">
        <v>850.62</v>
      </c>
      <c r="G8" t="n">
        <v>880.53</v>
      </c>
      <c r="H8" t="n">
        <v>131</v>
      </c>
      <c r="I8" t="n">
        <v>131</v>
      </c>
      <c r="J8" t="n">
        <v>-1</v>
      </c>
      <c r="K8" t="n">
        <v>-1</v>
      </c>
      <c r="L8">
        <f>HYPERLINK("https://www.defined.fi/sol/4qNX615pV1oufdodNoiBzUsrUE3ww57DYg6LsUtupump?maker=GuiU6MpLahPHSHYcsfSRjwLUm1AtZ9zP2eiLAkJMBjg","https://www.defined.fi/sol/4qNX615pV1oufdodNoiBzUsrUE3ww57DYg6LsUtupump?maker=GuiU6MpLahPHSHYcsfSRjwLUm1AtZ9zP2eiLAkJMBjg")</f>
        <v/>
      </c>
      <c r="M8">
        <f>HYPERLINK("https://dexscreener.com/solana/4qNX615pV1oufdodNoiBzUsrUE3ww57DYg6LsUtupump?maker=GuiU6MpLahPHSHYcsfSRjwLUm1AtZ9zP2eiLAkJMBjg","https://dexscreener.com/solana/4qNX615pV1oufdodNoiBzUsrUE3ww57DYg6LsUtupump?maker=GuiU6MpLahPHSHYcsfSRjwLUm1AtZ9zP2eiLAkJMBjg")</f>
        <v/>
      </c>
    </row>
    <row r="9">
      <c r="A9" t="inlineStr">
        <is>
          <t>4g8XeYQq8e9wJSKALP76i34aLN86LacnqTCrM8xvgwWu</t>
        </is>
      </c>
      <c r="B9" t="inlineStr">
        <is>
          <t>MUSK</t>
        </is>
      </c>
      <c r="C9" t="n">
        <v>0</v>
      </c>
      <c r="D9" t="n">
        <v>0.047</v>
      </c>
      <c r="E9" t="n">
        <v>0.01</v>
      </c>
      <c r="F9" t="n">
        <v>4.36</v>
      </c>
      <c r="G9" t="n">
        <v>4.41</v>
      </c>
      <c r="H9" t="n">
        <v>2</v>
      </c>
      <c r="I9" t="n">
        <v>2</v>
      </c>
      <c r="J9" t="n">
        <v>-1</v>
      </c>
      <c r="K9" t="n">
        <v>-1</v>
      </c>
      <c r="L9">
        <f>HYPERLINK("https://www.defined.fi/sol/4g8XeYQq8e9wJSKALP76i34aLN86LacnqTCrM8xvgwWu?maker=GuiU6MpLahPHSHYcsfSRjwLUm1AtZ9zP2eiLAkJMBjg","https://www.defined.fi/sol/4g8XeYQq8e9wJSKALP76i34aLN86LacnqTCrM8xvgwWu?maker=GuiU6MpLahPHSHYcsfSRjwLUm1AtZ9zP2eiLAkJMBjg")</f>
        <v/>
      </c>
      <c r="M9">
        <f>HYPERLINK("https://dexscreener.com/solana/4g8XeYQq8e9wJSKALP76i34aLN86LacnqTCrM8xvgwWu?maker=GuiU6MpLahPHSHYcsfSRjwLUm1AtZ9zP2eiLAkJMBjg","https://dexscreener.com/solana/4g8XeYQq8e9wJSKALP76i34aLN86LacnqTCrM8xvgwWu?maker=GuiU6MpLahPHSHYcsfSRjwLUm1AtZ9zP2eiLAkJMBjg")</f>
        <v/>
      </c>
    </row>
    <row r="10">
      <c r="A10" t="inlineStr">
        <is>
          <t>27G8MtK7VtTcCHkpASjSDdkWWYfoqT6ggEuKidVJidD4</t>
        </is>
      </c>
      <c r="B10" t="inlineStr">
        <is>
          <t>JLP</t>
        </is>
      </c>
      <c r="C10" t="n">
        <v>0</v>
      </c>
      <c r="D10" t="n">
        <v>22.15</v>
      </c>
      <c r="E10" t="n">
        <v>0</v>
      </c>
      <c r="F10" t="n">
        <v>24300</v>
      </c>
      <c r="G10" t="n">
        <v>24300</v>
      </c>
      <c r="H10" t="n">
        <v>915</v>
      </c>
      <c r="I10" t="n">
        <v>917</v>
      </c>
      <c r="J10" t="n">
        <v>-1</v>
      </c>
      <c r="K10" t="n">
        <v>-1</v>
      </c>
      <c r="L10">
        <f>HYPERLINK("https://www.defined.fi/sol/27G8MtK7VtTcCHkpASjSDdkWWYfoqT6ggEuKidVJidD4?maker=GuiU6MpLahPHSHYcsfSRjwLUm1AtZ9zP2eiLAkJMBjg","https://www.defined.fi/sol/27G8MtK7VtTcCHkpASjSDdkWWYfoqT6ggEuKidVJidD4?maker=GuiU6MpLahPHSHYcsfSRjwLUm1AtZ9zP2eiLAkJMBjg")</f>
        <v/>
      </c>
      <c r="M10">
        <f>HYPERLINK("https://dexscreener.com/solana/27G8MtK7VtTcCHkpASjSDdkWWYfoqT6ggEuKidVJidD4?maker=GuiU6MpLahPHSHYcsfSRjwLUm1AtZ9zP2eiLAkJMBjg","https://dexscreener.com/solana/27G8MtK7VtTcCHkpASjSDdkWWYfoqT6ggEuKidVJidD4?maker=GuiU6MpLahPHSHYcsfSRjwLUm1AtZ9zP2eiLAkJMBjg")</f>
        <v/>
      </c>
    </row>
    <row r="11">
      <c r="A11" t="inlineStr">
        <is>
          <t>D57CP6MA7G5idNmxAuigU6W8uPeiGvDVuuwh4z2ypump</t>
        </is>
      </c>
      <c r="B11" t="inlineStr">
        <is>
          <t>LOOM</t>
        </is>
      </c>
      <c r="C11" t="n">
        <v>0</v>
      </c>
      <c r="D11" t="n">
        <v>98.13</v>
      </c>
      <c r="E11" t="n">
        <v>0.03</v>
      </c>
      <c r="F11" t="n">
        <v>3684.15</v>
      </c>
      <c r="G11" t="n">
        <v>3782.27</v>
      </c>
      <c r="H11" t="n">
        <v>688</v>
      </c>
      <c r="I11" t="n">
        <v>688</v>
      </c>
      <c r="J11" t="n">
        <v>-1</v>
      </c>
      <c r="K11" t="n">
        <v>-1</v>
      </c>
      <c r="L11">
        <f>HYPERLINK("https://www.defined.fi/sol/D57CP6MA7G5idNmxAuigU6W8uPeiGvDVuuwh4z2ypump?maker=GuiU6MpLahPHSHYcsfSRjwLUm1AtZ9zP2eiLAkJMBjg","https://www.defined.fi/sol/D57CP6MA7G5idNmxAuigU6W8uPeiGvDVuuwh4z2ypump?maker=GuiU6MpLahPHSHYcsfSRjwLUm1AtZ9zP2eiLAkJMBjg")</f>
        <v/>
      </c>
      <c r="M11">
        <f>HYPERLINK("https://dexscreener.com/solana/D57CP6MA7G5idNmxAuigU6W8uPeiGvDVuuwh4z2ypump?maker=GuiU6MpLahPHSHYcsfSRjwLUm1AtZ9zP2eiLAkJMBjg","https://dexscreener.com/solana/D57CP6MA7G5idNmxAuigU6W8uPeiGvDVuuwh4z2ypump?maker=GuiU6MpLahPHSHYcsfSRjwLUm1AtZ9zP2eiLAkJMBjg")</f>
        <v/>
      </c>
    </row>
    <row r="12">
      <c r="A12" t="inlineStr">
        <is>
          <t>EKpQGSJtjMFqKZ9KQanSqYXRcF8fBopzLHYxdM65zcjm</t>
        </is>
      </c>
      <c r="B12" t="inlineStr">
        <is>
          <t>$WIF</t>
        </is>
      </c>
      <c r="C12" t="n">
        <v>0</v>
      </c>
      <c r="D12" t="n">
        <v>115.46</v>
      </c>
      <c r="E12" t="n">
        <v>0.01</v>
      </c>
      <c r="F12" t="n">
        <v>14700</v>
      </c>
      <c r="G12" t="n">
        <v>13800</v>
      </c>
      <c r="H12" t="n">
        <v>247</v>
      </c>
      <c r="I12" t="n">
        <v>282</v>
      </c>
      <c r="J12" t="n">
        <v>-1</v>
      </c>
      <c r="K12" t="n">
        <v>-1</v>
      </c>
      <c r="L12">
        <f>HYPERLINK("https://www.defined.fi/sol/EKpQGSJtjMFqKZ9KQanSqYXRcF8fBopzLHYxdM65zcjm?maker=GuiU6MpLahPHSHYcsfSRjwLUm1AtZ9zP2eiLAkJMBjg","https://www.defined.fi/sol/EKpQGSJtjMFqKZ9KQanSqYXRcF8fBopzLHYxdM65zcjm?maker=GuiU6MpLahPHSHYcsfSRjwLUm1AtZ9zP2eiLAkJMBjg")</f>
        <v/>
      </c>
      <c r="M12">
        <f>HYPERLINK("https://dexscreener.com/solana/EKpQGSJtjMFqKZ9KQanSqYXRcF8fBopzLHYxdM65zcjm?maker=GuiU6MpLahPHSHYcsfSRjwLUm1AtZ9zP2eiLAkJMBjg","https://dexscreener.com/solana/EKpQGSJtjMFqKZ9KQanSqYXRcF8fBopzLHYxdM65zcjm?maker=GuiU6MpLahPHSHYcsfSRjwLUm1AtZ9zP2eiLAkJMBjg")</f>
        <v/>
      </c>
    </row>
    <row r="13">
      <c r="A13" t="inlineStr">
        <is>
          <t>BEgBsVSKJSxreiCE1XmWWq8arnwit7xDqQXSWYgay9xP</t>
        </is>
      </c>
      <c r="B13" t="inlineStr">
        <is>
          <t>WYAC</t>
        </is>
      </c>
      <c r="C13" t="n">
        <v>0</v>
      </c>
      <c r="D13" t="n">
        <v>2.75</v>
      </c>
      <c r="E13" t="n">
        <v>0.01</v>
      </c>
      <c r="F13" t="n">
        <v>249.93</v>
      </c>
      <c r="G13" t="n">
        <v>252.68</v>
      </c>
      <c r="H13" t="n">
        <v>65</v>
      </c>
      <c r="I13" t="n">
        <v>65</v>
      </c>
      <c r="J13" t="n">
        <v>-1</v>
      </c>
      <c r="K13" t="n">
        <v>-1</v>
      </c>
      <c r="L13">
        <f>HYPERLINK("https://www.defined.fi/sol/BEgBsVSKJSxreiCE1XmWWq8arnwit7xDqQXSWYgay9xP?maker=GuiU6MpLahPHSHYcsfSRjwLUm1AtZ9zP2eiLAkJMBjg","https://www.defined.fi/sol/BEgBsVSKJSxreiCE1XmWWq8arnwit7xDqQXSWYgay9xP?maker=GuiU6MpLahPHSHYcsfSRjwLUm1AtZ9zP2eiLAkJMBjg")</f>
        <v/>
      </c>
      <c r="M13">
        <f>HYPERLINK("https://dexscreener.com/solana/BEgBsVSKJSxreiCE1XmWWq8arnwit7xDqQXSWYgay9xP?maker=GuiU6MpLahPHSHYcsfSRjwLUm1AtZ9zP2eiLAkJMBjg","https://dexscreener.com/solana/BEgBsVSKJSxreiCE1XmWWq8arnwit7xDqQXSWYgay9xP?maker=GuiU6MpLahPHSHYcsfSRjwLUm1AtZ9zP2eiLAkJMBjg")</f>
        <v/>
      </c>
    </row>
    <row r="14">
      <c r="A14" t="inlineStr">
        <is>
          <t>CS7LmjtuugEUWtFgfyto79nrksKigv7Fdcp9qPuigdLs</t>
        </is>
      </c>
      <c r="B14" t="inlineStr">
        <is>
          <t>Manyu</t>
        </is>
      </c>
      <c r="C14" t="n">
        <v>0</v>
      </c>
      <c r="D14" t="n">
        <v>47.57</v>
      </c>
      <c r="E14" t="n">
        <v>0.01</v>
      </c>
      <c r="F14" t="n">
        <v>3219.6</v>
      </c>
      <c r="G14" t="n">
        <v>3267.17</v>
      </c>
      <c r="H14" t="n">
        <v>472</v>
      </c>
      <c r="I14" t="n">
        <v>472</v>
      </c>
      <c r="J14" t="n">
        <v>-1</v>
      </c>
      <c r="K14" t="n">
        <v>-1</v>
      </c>
      <c r="L14">
        <f>HYPERLINK("https://www.defined.fi/sol/CS7LmjtuugEUWtFgfyto79nrksKigv7Fdcp9qPuigdLs?maker=GuiU6MpLahPHSHYcsfSRjwLUm1AtZ9zP2eiLAkJMBjg","https://www.defined.fi/sol/CS7LmjtuugEUWtFgfyto79nrksKigv7Fdcp9qPuigdLs?maker=GuiU6MpLahPHSHYcsfSRjwLUm1AtZ9zP2eiLAkJMBjg")</f>
        <v/>
      </c>
      <c r="M14">
        <f>HYPERLINK("https://dexscreener.com/solana/CS7LmjtuugEUWtFgfyto79nrksKigv7Fdcp9qPuigdLs?maker=GuiU6MpLahPHSHYcsfSRjwLUm1AtZ9zP2eiLAkJMBjg","https://dexscreener.com/solana/CS7LmjtuugEUWtFgfyto79nrksKigv7Fdcp9qPuigdLs?maker=GuiU6MpLahPHSHYcsfSRjwLUm1AtZ9zP2eiLAkJMBjg")</f>
        <v/>
      </c>
    </row>
    <row r="15">
      <c r="A15" t="inlineStr">
        <is>
          <t>4YK1njyeCkBuXG6phNtidJWKCbBhB659iwGkUJx98P5Z</t>
        </is>
      </c>
      <c r="B15" t="inlineStr">
        <is>
          <t>DOLAN</t>
        </is>
      </c>
      <c r="C15" t="n">
        <v>0</v>
      </c>
      <c r="D15" t="n">
        <v>21.52</v>
      </c>
      <c r="E15" t="n">
        <v>0.02</v>
      </c>
      <c r="F15" t="n">
        <v>1207.75</v>
      </c>
      <c r="G15" t="n">
        <v>1229.27</v>
      </c>
      <c r="H15" t="n">
        <v>267</v>
      </c>
      <c r="I15" t="n">
        <v>267</v>
      </c>
      <c r="J15" t="n">
        <v>-1</v>
      </c>
      <c r="K15" t="n">
        <v>-1</v>
      </c>
      <c r="L15">
        <f>HYPERLINK("https://www.defined.fi/sol/4YK1njyeCkBuXG6phNtidJWKCbBhB659iwGkUJx98P5Z?maker=GuiU6MpLahPHSHYcsfSRjwLUm1AtZ9zP2eiLAkJMBjg","https://www.defined.fi/sol/4YK1njyeCkBuXG6phNtidJWKCbBhB659iwGkUJx98P5Z?maker=GuiU6MpLahPHSHYcsfSRjwLUm1AtZ9zP2eiLAkJMBjg")</f>
        <v/>
      </c>
      <c r="M15">
        <f>HYPERLINK("https://dexscreener.com/solana/4YK1njyeCkBuXG6phNtidJWKCbBhB659iwGkUJx98P5Z?maker=GuiU6MpLahPHSHYcsfSRjwLUm1AtZ9zP2eiLAkJMBjg","https://dexscreener.com/solana/4YK1njyeCkBuXG6phNtidJWKCbBhB659iwGkUJx98P5Z?maker=GuiU6MpLahPHSHYcsfSRjwLUm1AtZ9zP2eiLAkJMBjg")</f>
        <v/>
      </c>
    </row>
    <row r="16">
      <c r="A16" t="inlineStr">
        <is>
          <t>Fosp9yoXQBdx8YqyURZePYzgpCnxp9XsfnQq69DRvvU4</t>
        </is>
      </c>
      <c r="B16" t="inlineStr">
        <is>
          <t>MEDUSA</t>
        </is>
      </c>
      <c r="C16" t="n">
        <v>0</v>
      </c>
      <c r="D16" t="n">
        <v>247.15</v>
      </c>
      <c r="E16" t="n">
        <v>0.04</v>
      </c>
      <c r="F16" t="n">
        <v>7099.66</v>
      </c>
      <c r="G16" t="n">
        <v>7346.98</v>
      </c>
      <c r="H16" t="n">
        <v>867</v>
      </c>
      <c r="I16" t="n">
        <v>867</v>
      </c>
      <c r="J16" t="n">
        <v>-1</v>
      </c>
      <c r="K16" t="n">
        <v>-1</v>
      </c>
      <c r="L16">
        <f>HYPERLINK("https://www.defined.fi/sol/Fosp9yoXQBdx8YqyURZePYzgpCnxp9XsfnQq69DRvvU4?maker=GuiU6MpLahPHSHYcsfSRjwLUm1AtZ9zP2eiLAkJMBjg","https://www.defined.fi/sol/Fosp9yoXQBdx8YqyURZePYzgpCnxp9XsfnQq69DRvvU4?maker=GuiU6MpLahPHSHYcsfSRjwLUm1AtZ9zP2eiLAkJMBjg")</f>
        <v/>
      </c>
      <c r="M16">
        <f>HYPERLINK("https://dexscreener.com/solana/Fosp9yoXQBdx8YqyURZePYzgpCnxp9XsfnQq69DRvvU4?maker=GuiU6MpLahPHSHYcsfSRjwLUm1AtZ9zP2eiLAkJMBjg","https://dexscreener.com/solana/Fosp9yoXQBdx8YqyURZePYzgpCnxp9XsfnQq69DRvvU4?maker=GuiU6MpLahPHSHYcsfSRjwLUm1AtZ9zP2eiLAkJMBjg")</f>
        <v/>
      </c>
    </row>
    <row r="17">
      <c r="A17" t="inlineStr">
        <is>
          <t>ATLASXmbPQxBUYbxPsV97usA3fPQYEqzQBUHgiFCUsXx</t>
        </is>
      </c>
      <c r="B17" t="inlineStr">
        <is>
          <t>ATLAS</t>
        </is>
      </c>
      <c r="C17" t="n">
        <v>0</v>
      </c>
      <c r="D17" t="n">
        <v>0.294</v>
      </c>
      <c r="E17" t="n">
        <v>0.01</v>
      </c>
      <c r="F17" t="n">
        <v>50.4</v>
      </c>
      <c r="G17" t="n">
        <v>49.96</v>
      </c>
      <c r="H17" t="n">
        <v>26</v>
      </c>
      <c r="I17" t="n">
        <v>28</v>
      </c>
      <c r="J17" t="n">
        <v>-1</v>
      </c>
      <c r="K17" t="n">
        <v>-1</v>
      </c>
      <c r="L17">
        <f>HYPERLINK("https://www.defined.fi/sol/ATLASXmbPQxBUYbxPsV97usA3fPQYEqzQBUHgiFCUsXx?maker=GuiU6MpLahPHSHYcsfSRjwLUm1AtZ9zP2eiLAkJMBjg","https://www.defined.fi/sol/ATLASXmbPQxBUYbxPsV97usA3fPQYEqzQBUHgiFCUsXx?maker=GuiU6MpLahPHSHYcsfSRjwLUm1AtZ9zP2eiLAkJMBjg")</f>
        <v/>
      </c>
      <c r="M17">
        <f>HYPERLINK("https://dexscreener.com/solana/ATLASXmbPQxBUYbxPsV97usA3fPQYEqzQBUHgiFCUsXx?maker=GuiU6MpLahPHSHYcsfSRjwLUm1AtZ9zP2eiLAkJMBjg","https://dexscreener.com/solana/ATLASXmbPQxBUYbxPsV97usA3fPQYEqzQBUHgiFCUsXx?maker=GuiU6MpLahPHSHYcsfSRjwLUm1AtZ9zP2eiLAkJMBjg")</f>
        <v/>
      </c>
    </row>
    <row r="18">
      <c r="A18" t="inlineStr">
        <is>
          <t>f4NMCNnGR7qiCxDfGgFoXp6B4JFTHsHVn7eDYJ9pump</t>
        </is>
      </c>
      <c r="B18" t="inlineStr">
        <is>
          <t>CYBERIA</t>
        </is>
      </c>
      <c r="C18" t="n">
        <v>0</v>
      </c>
      <c r="D18" t="n">
        <v>0.292</v>
      </c>
      <c r="E18" t="n">
        <v>0.03</v>
      </c>
      <c r="F18" t="n">
        <v>10.8</v>
      </c>
      <c r="G18" t="n">
        <v>11.1</v>
      </c>
      <c r="H18" t="n">
        <v>7</v>
      </c>
      <c r="I18" t="n">
        <v>7</v>
      </c>
      <c r="J18" t="n">
        <v>-1</v>
      </c>
      <c r="K18" t="n">
        <v>-1</v>
      </c>
      <c r="L18">
        <f>HYPERLINK("https://www.defined.fi/sol/f4NMCNnGR7qiCxDfGgFoXp6B4JFTHsHVn7eDYJ9pump?maker=GuiU6MpLahPHSHYcsfSRjwLUm1AtZ9zP2eiLAkJMBjg","https://www.defined.fi/sol/f4NMCNnGR7qiCxDfGgFoXp6B4JFTHsHVn7eDYJ9pump?maker=GuiU6MpLahPHSHYcsfSRjwLUm1AtZ9zP2eiLAkJMBjg")</f>
        <v/>
      </c>
      <c r="M18">
        <f>HYPERLINK("https://dexscreener.com/solana/f4NMCNnGR7qiCxDfGgFoXp6B4JFTHsHVn7eDYJ9pump?maker=GuiU6MpLahPHSHYcsfSRjwLUm1AtZ9zP2eiLAkJMBjg","https://dexscreener.com/solana/f4NMCNnGR7qiCxDfGgFoXp6B4JFTHsHVn7eDYJ9pump?maker=GuiU6MpLahPHSHYcsfSRjwLUm1AtZ9zP2eiLAkJMBjg")</f>
        <v/>
      </c>
    </row>
    <row r="19">
      <c r="A19" t="inlineStr">
        <is>
          <t>7RrLheV7dSecVka3MfjYb4Wa6Z6uegNyzhpFeERsfFZP</t>
        </is>
      </c>
      <c r="B19" t="inlineStr">
        <is>
          <t>Retardia</t>
        </is>
      </c>
      <c r="C19" t="n">
        <v>0</v>
      </c>
      <c r="D19" t="n">
        <v>26.23</v>
      </c>
      <c r="E19" t="n">
        <v>0.02</v>
      </c>
      <c r="F19" t="n">
        <v>1085.13</v>
      </c>
      <c r="G19" t="n">
        <v>1111.36</v>
      </c>
      <c r="H19" t="n">
        <v>293</v>
      </c>
      <c r="I19" t="n">
        <v>293</v>
      </c>
      <c r="J19" t="n">
        <v>-1</v>
      </c>
      <c r="K19" t="n">
        <v>-1</v>
      </c>
      <c r="L19">
        <f>HYPERLINK("https://www.defined.fi/sol/7RrLheV7dSecVka3MfjYb4Wa6Z6uegNyzhpFeERsfFZP?maker=GuiU6MpLahPHSHYcsfSRjwLUm1AtZ9zP2eiLAkJMBjg","https://www.defined.fi/sol/7RrLheV7dSecVka3MfjYb4Wa6Z6uegNyzhpFeERsfFZP?maker=GuiU6MpLahPHSHYcsfSRjwLUm1AtZ9zP2eiLAkJMBjg")</f>
        <v/>
      </c>
      <c r="M19">
        <f>HYPERLINK("https://dexscreener.com/solana/7RrLheV7dSecVka3MfjYb4Wa6Z6uegNyzhpFeERsfFZP?maker=GuiU6MpLahPHSHYcsfSRjwLUm1AtZ9zP2eiLAkJMBjg","https://dexscreener.com/solana/7RrLheV7dSecVka3MfjYb4Wa6Z6uegNyzhpFeERsfFZP?maker=GuiU6MpLahPHSHYcsfSRjwLUm1AtZ9zP2eiLAkJMBjg")</f>
        <v/>
      </c>
    </row>
    <row r="20">
      <c r="A20" t="inlineStr">
        <is>
          <t>ABL6kLtd8TiNcteGithHveFaTvxiuf7fuKph6uAkXV8o</t>
        </is>
      </c>
      <c r="B20" t="inlineStr">
        <is>
          <t>MEMES</t>
        </is>
      </c>
      <c r="C20" t="n">
        <v>0</v>
      </c>
      <c r="D20" t="n">
        <v>0.22</v>
      </c>
      <c r="E20" t="n">
        <v>0.02</v>
      </c>
      <c r="F20" t="n">
        <v>11.83</v>
      </c>
      <c r="G20" t="n">
        <v>12.05</v>
      </c>
      <c r="H20" t="n">
        <v>8</v>
      </c>
      <c r="I20" t="n">
        <v>8</v>
      </c>
      <c r="J20" t="n">
        <v>-1</v>
      </c>
      <c r="K20" t="n">
        <v>-1</v>
      </c>
      <c r="L20">
        <f>HYPERLINK("https://www.defined.fi/sol/ABL6kLtd8TiNcteGithHveFaTvxiuf7fuKph6uAkXV8o?maker=GuiU6MpLahPHSHYcsfSRjwLUm1AtZ9zP2eiLAkJMBjg","https://www.defined.fi/sol/ABL6kLtd8TiNcteGithHveFaTvxiuf7fuKph6uAkXV8o?maker=GuiU6MpLahPHSHYcsfSRjwLUm1AtZ9zP2eiLAkJMBjg")</f>
        <v/>
      </c>
      <c r="M20">
        <f>HYPERLINK("https://dexscreener.com/solana/ABL6kLtd8TiNcteGithHveFaTvxiuf7fuKph6uAkXV8o?maker=GuiU6MpLahPHSHYcsfSRjwLUm1AtZ9zP2eiLAkJMBjg","https://dexscreener.com/solana/ABL6kLtd8TiNcteGithHveFaTvxiuf7fuKph6uAkXV8o?maker=GuiU6MpLahPHSHYcsfSRjwLUm1AtZ9zP2eiLAkJMBjg")</f>
        <v/>
      </c>
    </row>
    <row r="21">
      <c r="A21" t="inlineStr">
        <is>
          <t>5LafQUrVco6o7KMz42eqVEJ9LW31StPyGjeeu5sKoMtA</t>
        </is>
      </c>
      <c r="B21" t="inlineStr">
        <is>
          <t>MUMU</t>
        </is>
      </c>
      <c r="C21" t="n">
        <v>0</v>
      </c>
      <c r="D21" t="n">
        <v>29.19</v>
      </c>
      <c r="E21" t="n">
        <v>0.01</v>
      </c>
      <c r="F21" t="n">
        <v>4006.14</v>
      </c>
      <c r="G21" t="n">
        <v>4035.34</v>
      </c>
      <c r="H21" t="n">
        <v>204</v>
      </c>
      <c r="I21" t="n">
        <v>204</v>
      </c>
      <c r="J21" t="n">
        <v>-1</v>
      </c>
      <c r="K21" t="n">
        <v>-1</v>
      </c>
      <c r="L21">
        <f>HYPERLINK("https://www.defined.fi/sol/5LafQUrVco6o7KMz42eqVEJ9LW31StPyGjeeu5sKoMtA?maker=GuiU6MpLahPHSHYcsfSRjwLUm1AtZ9zP2eiLAkJMBjg","https://www.defined.fi/sol/5LafQUrVco6o7KMz42eqVEJ9LW31StPyGjeeu5sKoMtA?maker=GuiU6MpLahPHSHYcsfSRjwLUm1AtZ9zP2eiLAkJMBjg")</f>
        <v/>
      </c>
      <c r="M21">
        <f>HYPERLINK("https://dexscreener.com/solana/5LafQUrVco6o7KMz42eqVEJ9LW31StPyGjeeu5sKoMtA?maker=GuiU6MpLahPHSHYcsfSRjwLUm1AtZ9zP2eiLAkJMBjg","https://dexscreener.com/solana/5LafQUrVco6o7KMz42eqVEJ9LW31StPyGjeeu5sKoMtA?maker=GuiU6MpLahPHSHYcsfSRjwLUm1AtZ9zP2eiLAkJMBjg")</f>
        <v/>
      </c>
    </row>
    <row r="22">
      <c r="A22" t="inlineStr">
        <is>
          <t>JUPyiwrYJFskUPiHa7hkeR8VUtAeFoSYbKedZNsDvCN</t>
        </is>
      </c>
      <c r="B22" t="inlineStr">
        <is>
          <t>JUP</t>
        </is>
      </c>
      <c r="C22" t="n">
        <v>0</v>
      </c>
      <c r="D22" t="n">
        <v>53.26</v>
      </c>
      <c r="E22" t="n">
        <v>0.01</v>
      </c>
      <c r="F22" t="n">
        <v>3614</v>
      </c>
      <c r="G22" t="n">
        <v>3696.7</v>
      </c>
      <c r="H22" t="n">
        <v>248</v>
      </c>
      <c r="I22" t="n">
        <v>255</v>
      </c>
      <c r="J22" t="n">
        <v>-1</v>
      </c>
      <c r="K22" t="n">
        <v>-1</v>
      </c>
      <c r="L22">
        <f>HYPERLINK("https://www.defined.fi/sol/JUPyiwrYJFskUPiHa7hkeR8VUtAeFoSYbKedZNsDvCN?maker=GuiU6MpLahPHSHYcsfSRjwLUm1AtZ9zP2eiLAkJMBjg","https://www.defined.fi/sol/JUPyiwrYJFskUPiHa7hkeR8VUtAeFoSYbKedZNsDvCN?maker=GuiU6MpLahPHSHYcsfSRjwLUm1AtZ9zP2eiLAkJMBjg")</f>
        <v/>
      </c>
      <c r="M22">
        <f>HYPERLINK("https://dexscreener.com/solana/JUPyiwrYJFskUPiHa7hkeR8VUtAeFoSYbKedZNsDvCN?maker=GuiU6MpLahPHSHYcsfSRjwLUm1AtZ9zP2eiLAkJMBjg","https://dexscreener.com/solana/JUPyiwrYJFskUPiHa7hkeR8VUtAeFoSYbKedZNsDvCN?maker=GuiU6MpLahPHSHYcsfSRjwLUm1AtZ9zP2eiLAkJMBjg")</f>
        <v/>
      </c>
    </row>
    <row r="23">
      <c r="A23" t="inlineStr">
        <is>
          <t>CSEkG3mT5P1GUf4HZTHdVk1syKFN6gQWokbZ4jDWpump</t>
        </is>
      </c>
      <c r="B23" t="inlineStr">
        <is>
          <t>Lump</t>
        </is>
      </c>
      <c r="C23" t="n">
        <v>0</v>
      </c>
      <c r="D23" t="n">
        <v>14.3</v>
      </c>
      <c r="E23" t="n">
        <v>0.03</v>
      </c>
      <c r="F23" t="n">
        <v>469.97</v>
      </c>
      <c r="G23" t="n">
        <v>484.27</v>
      </c>
      <c r="H23" t="n">
        <v>161</v>
      </c>
      <c r="I23" t="n">
        <v>161</v>
      </c>
      <c r="J23" t="n">
        <v>-1</v>
      </c>
      <c r="K23" t="n">
        <v>-1</v>
      </c>
      <c r="L23">
        <f>HYPERLINK("https://www.defined.fi/sol/CSEkG3mT5P1GUf4HZTHdVk1syKFN6gQWokbZ4jDWpump?maker=GuiU6MpLahPHSHYcsfSRjwLUm1AtZ9zP2eiLAkJMBjg","https://www.defined.fi/sol/CSEkG3mT5P1GUf4HZTHdVk1syKFN6gQWokbZ4jDWpump?maker=GuiU6MpLahPHSHYcsfSRjwLUm1AtZ9zP2eiLAkJMBjg")</f>
        <v/>
      </c>
      <c r="M23">
        <f>HYPERLINK("https://dexscreener.com/solana/CSEkG3mT5P1GUf4HZTHdVk1syKFN6gQWokbZ4jDWpump?maker=GuiU6MpLahPHSHYcsfSRjwLUm1AtZ9zP2eiLAkJMBjg","https://dexscreener.com/solana/CSEkG3mT5P1GUf4HZTHdVk1syKFN6gQWokbZ4jDWpump?maker=GuiU6MpLahPHSHYcsfSRjwLUm1AtZ9zP2eiLAkJMBjg")</f>
        <v/>
      </c>
    </row>
    <row r="24">
      <c r="A24" t="inlineStr">
        <is>
          <t>6CNHDCzD5RkvBWxxyokQQNQPjFWgoHF94D7BmC73X6ZK</t>
        </is>
      </c>
      <c r="B24" t="inlineStr">
        <is>
          <t>GECKO</t>
        </is>
      </c>
      <c r="C24" t="n">
        <v>0</v>
      </c>
      <c r="D24" t="n">
        <v>1.06</v>
      </c>
      <c r="E24" t="n">
        <v>0.05</v>
      </c>
      <c r="F24" t="n">
        <v>21.62</v>
      </c>
      <c r="G24" t="n">
        <v>22.67</v>
      </c>
      <c r="H24" t="n">
        <v>35</v>
      </c>
      <c r="I24" t="n">
        <v>35</v>
      </c>
      <c r="J24" t="n">
        <v>-1</v>
      </c>
      <c r="K24" t="n">
        <v>-1</v>
      </c>
      <c r="L24">
        <f>HYPERLINK("https://www.defined.fi/sol/6CNHDCzD5RkvBWxxyokQQNQPjFWgoHF94D7BmC73X6ZK?maker=GuiU6MpLahPHSHYcsfSRjwLUm1AtZ9zP2eiLAkJMBjg","https://www.defined.fi/sol/6CNHDCzD5RkvBWxxyokQQNQPjFWgoHF94D7BmC73X6ZK?maker=GuiU6MpLahPHSHYcsfSRjwLUm1AtZ9zP2eiLAkJMBjg")</f>
        <v/>
      </c>
      <c r="M24">
        <f>HYPERLINK("https://dexscreener.com/solana/6CNHDCzD5RkvBWxxyokQQNQPjFWgoHF94D7BmC73X6ZK?maker=GuiU6MpLahPHSHYcsfSRjwLUm1AtZ9zP2eiLAkJMBjg","https://dexscreener.com/solana/6CNHDCzD5RkvBWxxyokQQNQPjFWgoHF94D7BmC73X6ZK?maker=GuiU6MpLahPHSHYcsfSRjwLUm1AtZ9zP2eiLAkJMBjg")</f>
        <v/>
      </c>
    </row>
    <row r="25">
      <c r="A25" t="inlineStr">
        <is>
          <t>H2c31USxu35MDkBrGph8pUDUnmzo2e4Rf4hnvL2Upump</t>
        </is>
      </c>
      <c r="B25" t="inlineStr">
        <is>
          <t>Shoggoth</t>
        </is>
      </c>
      <c r="C25" t="n">
        <v>0</v>
      </c>
      <c r="D25" t="n">
        <v>22.9</v>
      </c>
      <c r="E25" t="n">
        <v>0.03</v>
      </c>
      <c r="F25" t="n">
        <v>727.63</v>
      </c>
      <c r="G25" t="n">
        <v>750.53</v>
      </c>
      <c r="H25" t="n">
        <v>189</v>
      </c>
      <c r="I25" t="n">
        <v>189</v>
      </c>
      <c r="J25" t="n">
        <v>-1</v>
      </c>
      <c r="K25" t="n">
        <v>-1</v>
      </c>
      <c r="L25">
        <f>HYPERLINK("https://www.defined.fi/sol/H2c31USxu35MDkBrGph8pUDUnmzo2e4Rf4hnvL2Upump?maker=GuiU6MpLahPHSHYcsfSRjwLUm1AtZ9zP2eiLAkJMBjg","https://www.defined.fi/sol/H2c31USxu35MDkBrGph8pUDUnmzo2e4Rf4hnvL2Upump?maker=GuiU6MpLahPHSHYcsfSRjwLUm1AtZ9zP2eiLAkJMBjg")</f>
        <v/>
      </c>
      <c r="M25">
        <f>HYPERLINK("https://dexscreener.com/solana/H2c31USxu35MDkBrGph8pUDUnmzo2e4Rf4hnvL2Upump?maker=GuiU6MpLahPHSHYcsfSRjwLUm1AtZ9zP2eiLAkJMBjg","https://dexscreener.com/solana/H2c31USxu35MDkBrGph8pUDUnmzo2e4Rf4hnvL2Upump?maker=GuiU6MpLahPHSHYcsfSRjwLUm1AtZ9zP2eiLAkJMBjg")</f>
        <v/>
      </c>
    </row>
    <row r="26">
      <c r="A26" t="inlineStr">
        <is>
          <t>Ez4bst5qu5uqX3AntYWUdafw9XvtFeJ3gugytKKbSJso</t>
        </is>
      </c>
      <c r="B26" t="inlineStr">
        <is>
          <t>VIRGO</t>
        </is>
      </c>
      <c r="C26" t="n">
        <v>0</v>
      </c>
      <c r="D26" t="n">
        <v>0.666</v>
      </c>
      <c r="E26" t="n">
        <v>0.02</v>
      </c>
      <c r="F26" t="n">
        <v>36.33</v>
      </c>
      <c r="G26" t="n">
        <v>37</v>
      </c>
      <c r="H26" t="n">
        <v>24</v>
      </c>
      <c r="I26" t="n">
        <v>24</v>
      </c>
      <c r="J26" t="n">
        <v>-1</v>
      </c>
      <c r="K26" t="n">
        <v>-1</v>
      </c>
      <c r="L26">
        <f>HYPERLINK("https://www.defined.fi/sol/Ez4bst5qu5uqX3AntYWUdafw9XvtFeJ3gugytKKbSJso?maker=GuiU6MpLahPHSHYcsfSRjwLUm1AtZ9zP2eiLAkJMBjg","https://www.defined.fi/sol/Ez4bst5qu5uqX3AntYWUdafw9XvtFeJ3gugytKKbSJso?maker=GuiU6MpLahPHSHYcsfSRjwLUm1AtZ9zP2eiLAkJMBjg")</f>
        <v/>
      </c>
      <c r="M26">
        <f>HYPERLINK("https://dexscreener.com/solana/Ez4bst5qu5uqX3AntYWUdafw9XvtFeJ3gugytKKbSJso?maker=GuiU6MpLahPHSHYcsfSRjwLUm1AtZ9zP2eiLAkJMBjg","https://dexscreener.com/solana/Ez4bst5qu5uqX3AntYWUdafw9XvtFeJ3gugytKKbSJso?maker=GuiU6MpLahPHSHYcsfSRjwLUm1AtZ9zP2eiLAkJMBjg")</f>
        <v/>
      </c>
    </row>
    <row r="27">
      <c r="A27" t="inlineStr">
        <is>
          <t>CUzSRjBvqFFq45mg6j9oyQrDxyUTHEKM2xqKzDkZpump</t>
        </is>
      </c>
      <c r="B27" t="inlineStr">
        <is>
          <t>SYDNEY</t>
        </is>
      </c>
      <c r="C27" t="n">
        <v>0</v>
      </c>
      <c r="D27" t="n">
        <v>55.32</v>
      </c>
      <c r="E27" t="n">
        <v>0.02</v>
      </c>
      <c r="F27" t="n">
        <v>3064.04</v>
      </c>
      <c r="G27" t="n">
        <v>3131.65</v>
      </c>
      <c r="H27" t="n">
        <v>724</v>
      </c>
      <c r="I27" t="n">
        <v>724</v>
      </c>
      <c r="J27" t="n">
        <v>-1</v>
      </c>
      <c r="K27" t="n">
        <v>-1</v>
      </c>
      <c r="L27">
        <f>HYPERLINK("https://www.defined.fi/sol/CUzSRjBvqFFq45mg6j9oyQrDxyUTHEKM2xqKzDkZpump?maker=GuiU6MpLahPHSHYcsfSRjwLUm1AtZ9zP2eiLAkJMBjg","https://www.defined.fi/sol/CUzSRjBvqFFq45mg6j9oyQrDxyUTHEKM2xqKzDkZpump?maker=GuiU6MpLahPHSHYcsfSRjwLUm1AtZ9zP2eiLAkJMBjg")</f>
        <v/>
      </c>
      <c r="M27">
        <f>HYPERLINK("https://dexscreener.com/solana/CUzSRjBvqFFq45mg6j9oyQrDxyUTHEKM2xqKzDkZpump?maker=GuiU6MpLahPHSHYcsfSRjwLUm1AtZ9zP2eiLAkJMBjg","https://dexscreener.com/solana/CUzSRjBvqFFq45mg6j9oyQrDxyUTHEKM2xqKzDkZpump?maker=GuiU6MpLahPHSHYcsfSRjwLUm1AtZ9zP2eiLAkJMBjg")</f>
        <v/>
      </c>
    </row>
    <row r="28">
      <c r="A28" t="inlineStr">
        <is>
          <t>7GCihgDB8fe6KNjn2MYtkzZcRjQy3t9GHdC8uHYmW2hr</t>
        </is>
      </c>
      <c r="B28" t="inlineStr">
        <is>
          <t>POPCAT</t>
        </is>
      </c>
      <c r="C28" t="n">
        <v>0</v>
      </c>
      <c r="D28" t="n">
        <v>155.38</v>
      </c>
      <c r="E28" t="n">
        <v>0.01</v>
      </c>
      <c r="F28" t="n">
        <v>26500</v>
      </c>
      <c r="G28" t="n">
        <v>25000</v>
      </c>
      <c r="H28" t="n">
        <v>663</v>
      </c>
      <c r="I28" t="n">
        <v>668</v>
      </c>
      <c r="J28" t="n">
        <v>-1</v>
      </c>
      <c r="K28" t="n">
        <v>-1</v>
      </c>
      <c r="L28">
        <f>HYPERLINK("https://www.defined.fi/sol/7GCihgDB8fe6KNjn2MYtkzZcRjQy3t9GHdC8uHYmW2hr?maker=GuiU6MpLahPHSHYcsfSRjwLUm1AtZ9zP2eiLAkJMBjg","https://www.defined.fi/sol/7GCihgDB8fe6KNjn2MYtkzZcRjQy3t9GHdC8uHYmW2hr?maker=GuiU6MpLahPHSHYcsfSRjwLUm1AtZ9zP2eiLAkJMBjg")</f>
        <v/>
      </c>
      <c r="M28">
        <f>HYPERLINK("https://dexscreener.com/solana/7GCihgDB8fe6KNjn2MYtkzZcRjQy3t9GHdC8uHYmW2hr?maker=GuiU6MpLahPHSHYcsfSRjwLUm1AtZ9zP2eiLAkJMBjg","https://dexscreener.com/solana/7GCihgDB8fe6KNjn2MYtkzZcRjQy3t9GHdC8uHYmW2hr?maker=GuiU6MpLahPHSHYcsfSRjwLUm1AtZ9zP2eiLAkJMBjg")</f>
        <v/>
      </c>
    </row>
    <row r="29">
      <c r="A29" t="inlineStr">
        <is>
          <t>864YJRb3JAVARC4FNuDtPKFxdEsYRbB39Nwxkzudxy46</t>
        </is>
      </c>
      <c r="B29" t="inlineStr">
        <is>
          <t>HABIBI</t>
        </is>
      </c>
      <c r="C29" t="n">
        <v>0</v>
      </c>
      <c r="D29" t="n">
        <v>6.19</v>
      </c>
      <c r="E29" t="n">
        <v>0.04</v>
      </c>
      <c r="F29" t="n">
        <v>138.79</v>
      </c>
      <c r="G29" t="n">
        <v>144.98</v>
      </c>
      <c r="H29" t="n">
        <v>70</v>
      </c>
      <c r="I29" t="n">
        <v>70</v>
      </c>
      <c r="J29" t="n">
        <v>-1</v>
      </c>
      <c r="K29" t="n">
        <v>-1</v>
      </c>
      <c r="L29">
        <f>HYPERLINK("https://www.defined.fi/sol/864YJRb3JAVARC4FNuDtPKFxdEsYRbB39Nwxkzudxy46?maker=GuiU6MpLahPHSHYcsfSRjwLUm1AtZ9zP2eiLAkJMBjg","https://www.defined.fi/sol/864YJRb3JAVARC4FNuDtPKFxdEsYRbB39Nwxkzudxy46?maker=GuiU6MpLahPHSHYcsfSRjwLUm1AtZ9zP2eiLAkJMBjg")</f>
        <v/>
      </c>
      <c r="M29">
        <f>HYPERLINK("https://dexscreener.com/solana/864YJRb3JAVARC4FNuDtPKFxdEsYRbB39Nwxkzudxy46?maker=GuiU6MpLahPHSHYcsfSRjwLUm1AtZ9zP2eiLAkJMBjg","https://dexscreener.com/solana/864YJRb3JAVARC4FNuDtPKFxdEsYRbB39Nwxkzudxy46?maker=GuiU6MpLahPHSHYcsfSRjwLUm1AtZ9zP2eiLAkJMBjg")</f>
        <v/>
      </c>
    </row>
    <row r="30">
      <c r="A30" t="inlineStr">
        <is>
          <t>J3NKxxXZcnNiMjKw9hYb2K4LUxgwB6t1FtPtQVsv3KFr</t>
        </is>
      </c>
      <c r="B30" t="inlineStr">
        <is>
          <t>SPX</t>
        </is>
      </c>
      <c r="C30" t="n">
        <v>0</v>
      </c>
      <c r="D30" t="n">
        <v>142.15</v>
      </c>
      <c r="E30" t="n">
        <v>0.01</v>
      </c>
      <c r="F30" t="n">
        <v>11700</v>
      </c>
      <c r="G30" t="n">
        <v>11700</v>
      </c>
      <c r="H30" t="n">
        <v>1184</v>
      </c>
      <c r="I30" t="n">
        <v>1174</v>
      </c>
      <c r="J30" t="n">
        <v>-1</v>
      </c>
      <c r="K30" t="n">
        <v>-1</v>
      </c>
      <c r="L30">
        <f>HYPERLINK("https://www.defined.fi/sol/J3NKxxXZcnNiMjKw9hYb2K4LUxgwB6t1FtPtQVsv3KFr?maker=GuiU6MpLahPHSHYcsfSRjwLUm1AtZ9zP2eiLAkJMBjg","https://www.defined.fi/sol/J3NKxxXZcnNiMjKw9hYb2K4LUxgwB6t1FtPtQVsv3KFr?maker=GuiU6MpLahPHSHYcsfSRjwLUm1AtZ9zP2eiLAkJMBjg")</f>
        <v/>
      </c>
      <c r="M30">
        <f>HYPERLINK("https://dexscreener.com/solana/J3NKxxXZcnNiMjKw9hYb2K4LUxgwB6t1FtPtQVsv3KFr?maker=GuiU6MpLahPHSHYcsfSRjwLUm1AtZ9zP2eiLAkJMBjg","https://dexscreener.com/solana/J3NKxxXZcnNiMjKw9hYb2K4LUxgwB6t1FtPtQVsv3KFr?maker=GuiU6MpLahPHSHYcsfSRjwLUm1AtZ9zP2eiLAkJMBjg")</f>
        <v/>
      </c>
    </row>
    <row r="31">
      <c r="A31" t="inlineStr">
        <is>
          <t>4Cnk9EPnW5ixfLZatCPJjDB1PUtcRpVVgTQukm9epump</t>
        </is>
      </c>
      <c r="B31" t="inlineStr">
        <is>
          <t>DADDY</t>
        </is>
      </c>
      <c r="C31" t="n">
        <v>0</v>
      </c>
      <c r="D31" t="n">
        <v>12.08</v>
      </c>
      <c r="E31" t="n">
        <v>0.01</v>
      </c>
      <c r="F31" t="n">
        <v>1650.77</v>
      </c>
      <c r="G31" t="n">
        <v>1662.85</v>
      </c>
      <c r="H31" t="n">
        <v>93</v>
      </c>
      <c r="I31" t="n">
        <v>93</v>
      </c>
      <c r="J31" t="n">
        <v>-1</v>
      </c>
      <c r="K31" t="n">
        <v>-1</v>
      </c>
      <c r="L31">
        <f>HYPERLINK("https://www.defined.fi/sol/4Cnk9EPnW5ixfLZatCPJjDB1PUtcRpVVgTQukm9epump?maker=GuiU6MpLahPHSHYcsfSRjwLUm1AtZ9zP2eiLAkJMBjg","https://www.defined.fi/sol/4Cnk9EPnW5ixfLZatCPJjDB1PUtcRpVVgTQukm9epump?maker=GuiU6MpLahPHSHYcsfSRjwLUm1AtZ9zP2eiLAkJMBjg")</f>
        <v/>
      </c>
      <c r="M31">
        <f>HYPERLINK("https://dexscreener.com/solana/4Cnk9EPnW5ixfLZatCPJjDB1PUtcRpVVgTQukm9epump?maker=GuiU6MpLahPHSHYcsfSRjwLUm1AtZ9zP2eiLAkJMBjg","https://dexscreener.com/solana/4Cnk9EPnW5ixfLZatCPJjDB1PUtcRpVVgTQukm9epump?maker=GuiU6MpLahPHSHYcsfSRjwLUm1AtZ9zP2eiLAkJMBjg")</f>
        <v/>
      </c>
    </row>
    <row r="32">
      <c r="A32" t="inlineStr">
        <is>
          <t>Hax9LTgsQkze1YFychnBLtFH8gYbQKtKfWKKg2SP6gdD</t>
        </is>
      </c>
      <c r="B32" t="inlineStr">
        <is>
          <t>TAI</t>
        </is>
      </c>
      <c r="C32" t="n">
        <v>0</v>
      </c>
      <c r="D32" t="n">
        <v>0.491</v>
      </c>
      <c r="E32" t="n">
        <v>0.01</v>
      </c>
      <c r="F32" t="n">
        <v>46.17</v>
      </c>
      <c r="G32" t="n">
        <v>46.66</v>
      </c>
      <c r="H32" t="n">
        <v>20</v>
      </c>
      <c r="I32" t="n">
        <v>20</v>
      </c>
      <c r="J32" t="n">
        <v>-1</v>
      </c>
      <c r="K32" t="n">
        <v>-1</v>
      </c>
      <c r="L32">
        <f>HYPERLINK("https://www.defined.fi/sol/Hax9LTgsQkze1YFychnBLtFH8gYbQKtKfWKKg2SP6gdD?maker=GuiU6MpLahPHSHYcsfSRjwLUm1AtZ9zP2eiLAkJMBjg","https://www.defined.fi/sol/Hax9LTgsQkze1YFychnBLtFH8gYbQKtKfWKKg2SP6gdD?maker=GuiU6MpLahPHSHYcsfSRjwLUm1AtZ9zP2eiLAkJMBjg")</f>
        <v/>
      </c>
      <c r="M32">
        <f>HYPERLINK("https://dexscreener.com/solana/Hax9LTgsQkze1YFychnBLtFH8gYbQKtKfWKKg2SP6gdD?maker=GuiU6MpLahPHSHYcsfSRjwLUm1AtZ9zP2eiLAkJMBjg","https://dexscreener.com/solana/Hax9LTgsQkze1YFychnBLtFH8gYbQKtKfWKKg2SP6gdD?maker=GuiU6MpLahPHSHYcsfSRjwLUm1AtZ9zP2eiLAkJMBjg")</f>
        <v/>
      </c>
    </row>
    <row r="33">
      <c r="A33" t="inlineStr">
        <is>
          <t>yJcC48AWnaFQxb4CfZY6U19aQr3Pw6RKVhuGCLVpump</t>
        </is>
      </c>
      <c r="B33" t="inlineStr">
        <is>
          <t>WoTF</t>
        </is>
      </c>
      <c r="C33" t="n">
        <v>0</v>
      </c>
      <c r="D33" t="n">
        <v>72.75</v>
      </c>
      <c r="E33" t="n">
        <v>0.03</v>
      </c>
      <c r="F33" t="n">
        <v>2356.14</v>
      </c>
      <c r="G33" t="n">
        <v>2428.88</v>
      </c>
      <c r="H33" t="n">
        <v>408</v>
      </c>
      <c r="I33" t="n">
        <v>408</v>
      </c>
      <c r="J33" t="n">
        <v>-1</v>
      </c>
      <c r="K33" t="n">
        <v>-1</v>
      </c>
      <c r="L33">
        <f>HYPERLINK("https://www.defined.fi/sol/yJcC48AWnaFQxb4CfZY6U19aQr3Pw6RKVhuGCLVpump?maker=GuiU6MpLahPHSHYcsfSRjwLUm1AtZ9zP2eiLAkJMBjg","https://www.defined.fi/sol/yJcC48AWnaFQxb4CfZY6U19aQr3Pw6RKVhuGCLVpump?maker=GuiU6MpLahPHSHYcsfSRjwLUm1AtZ9zP2eiLAkJMBjg")</f>
        <v/>
      </c>
      <c r="M33">
        <f>HYPERLINK("https://dexscreener.com/solana/yJcC48AWnaFQxb4CfZY6U19aQr3Pw6RKVhuGCLVpump?maker=GuiU6MpLahPHSHYcsfSRjwLUm1AtZ9zP2eiLAkJMBjg","https://dexscreener.com/solana/yJcC48AWnaFQxb4CfZY6U19aQr3Pw6RKVhuGCLVpump?maker=GuiU6MpLahPHSHYcsfSRjwLUm1AtZ9zP2eiLAkJMBjg")</f>
        <v/>
      </c>
    </row>
    <row r="34">
      <c r="A34" t="inlineStr">
        <is>
          <t>3C2SN1FjzE9MiLFFVRp7Jhkp8Gjwpk29S2TCSJ2jkHn2</t>
        </is>
      </c>
      <c r="B34" t="inlineStr">
        <is>
          <t>CAPRICORN</t>
        </is>
      </c>
      <c r="C34" t="n">
        <v>0</v>
      </c>
      <c r="D34" t="n">
        <v>3.56</v>
      </c>
      <c r="E34" t="n">
        <v>0.04</v>
      </c>
      <c r="F34" t="n">
        <v>102.31</v>
      </c>
      <c r="G34" t="n">
        <v>105.87</v>
      </c>
      <c r="H34" t="n">
        <v>57</v>
      </c>
      <c r="I34" t="n">
        <v>57</v>
      </c>
      <c r="J34" t="n">
        <v>-1</v>
      </c>
      <c r="K34" t="n">
        <v>-1</v>
      </c>
      <c r="L34">
        <f>HYPERLINK("https://www.defined.fi/sol/3C2SN1FjzE9MiLFFVRp7Jhkp8Gjwpk29S2TCSJ2jkHn2?maker=GuiU6MpLahPHSHYcsfSRjwLUm1AtZ9zP2eiLAkJMBjg","https://www.defined.fi/sol/3C2SN1FjzE9MiLFFVRp7Jhkp8Gjwpk29S2TCSJ2jkHn2?maker=GuiU6MpLahPHSHYcsfSRjwLUm1AtZ9zP2eiLAkJMBjg")</f>
        <v/>
      </c>
      <c r="M34">
        <f>HYPERLINK("https://dexscreener.com/solana/3C2SN1FjzE9MiLFFVRp7Jhkp8Gjwpk29S2TCSJ2jkHn2?maker=GuiU6MpLahPHSHYcsfSRjwLUm1AtZ9zP2eiLAkJMBjg","https://dexscreener.com/solana/3C2SN1FjzE9MiLFFVRp7Jhkp8Gjwpk29S2TCSJ2jkHn2?maker=GuiU6MpLahPHSHYcsfSRjwLUm1AtZ9zP2eiLAkJMBjg")</f>
        <v/>
      </c>
    </row>
    <row r="35">
      <c r="A35" t="inlineStr">
        <is>
          <t>3iZTtyekBSdmkJXHZ6GEv6KePBg51mHm29EJedtxEMJG</t>
        </is>
      </c>
      <c r="B35" t="inlineStr">
        <is>
          <t>DATBOI</t>
        </is>
      </c>
      <c r="C35" t="n">
        <v>0</v>
      </c>
      <c r="D35" t="n">
        <v>35.26</v>
      </c>
      <c r="E35" t="n">
        <v>0.07000000000000001</v>
      </c>
      <c r="F35" t="n">
        <v>512.48</v>
      </c>
      <c r="G35" t="n">
        <v>547.73</v>
      </c>
      <c r="H35" t="n">
        <v>216</v>
      </c>
      <c r="I35" t="n">
        <v>216</v>
      </c>
      <c r="J35" t="n">
        <v>-1</v>
      </c>
      <c r="K35" t="n">
        <v>-1</v>
      </c>
      <c r="L35">
        <f>HYPERLINK("https://www.defined.fi/sol/3iZTtyekBSdmkJXHZ6GEv6KePBg51mHm29EJedtxEMJG?maker=GuiU6MpLahPHSHYcsfSRjwLUm1AtZ9zP2eiLAkJMBjg","https://www.defined.fi/sol/3iZTtyekBSdmkJXHZ6GEv6KePBg51mHm29EJedtxEMJG?maker=GuiU6MpLahPHSHYcsfSRjwLUm1AtZ9zP2eiLAkJMBjg")</f>
        <v/>
      </c>
      <c r="M35">
        <f>HYPERLINK("https://dexscreener.com/solana/3iZTtyekBSdmkJXHZ6GEv6KePBg51mHm29EJedtxEMJG?maker=GuiU6MpLahPHSHYcsfSRjwLUm1AtZ9zP2eiLAkJMBjg","https://dexscreener.com/solana/3iZTtyekBSdmkJXHZ6GEv6KePBg51mHm29EJedtxEMJG?maker=GuiU6MpLahPHSHYcsfSRjwLUm1AtZ9zP2eiLAkJMBjg")</f>
        <v/>
      </c>
    </row>
    <row r="36">
      <c r="A36" t="inlineStr">
        <is>
          <t>UwU8RVXB69Y6Dcju6cN2Qef6fykkq6UUNpB15rZku6Z</t>
        </is>
      </c>
      <c r="B36" t="inlineStr">
        <is>
          <t>TEMP</t>
        </is>
      </c>
      <c r="C36" t="n">
        <v>0</v>
      </c>
      <c r="D36" t="n">
        <v>7.71</v>
      </c>
      <c r="E36" t="n">
        <v>0.01</v>
      </c>
      <c r="F36" t="n">
        <v>529.0599999999999</v>
      </c>
      <c r="G36" t="n">
        <v>535.71</v>
      </c>
      <c r="H36" t="n">
        <v>119</v>
      </c>
      <c r="I36" t="n">
        <v>117</v>
      </c>
      <c r="J36" t="n">
        <v>-1</v>
      </c>
      <c r="K36" t="n">
        <v>-1</v>
      </c>
      <c r="L36">
        <f>HYPERLINK("https://www.defined.fi/sol/UwU8RVXB69Y6Dcju6cN2Qef6fykkq6UUNpB15rZku6Z?maker=GuiU6MpLahPHSHYcsfSRjwLUm1AtZ9zP2eiLAkJMBjg","https://www.defined.fi/sol/UwU8RVXB69Y6Dcju6cN2Qef6fykkq6UUNpB15rZku6Z?maker=GuiU6MpLahPHSHYcsfSRjwLUm1AtZ9zP2eiLAkJMBjg")</f>
        <v/>
      </c>
      <c r="M36">
        <f>HYPERLINK("https://dexscreener.com/solana/UwU8RVXB69Y6Dcju6cN2Qef6fykkq6UUNpB15rZku6Z?maker=GuiU6MpLahPHSHYcsfSRjwLUm1AtZ9zP2eiLAkJMBjg","https://dexscreener.com/solana/UwU8RVXB69Y6Dcju6cN2Qef6fykkq6UUNpB15rZku6Z?maker=GuiU6MpLahPHSHYcsfSRjwLUm1AtZ9zP2eiLAkJMBjg")</f>
        <v/>
      </c>
    </row>
    <row r="37">
      <c r="A37" t="inlineStr">
        <is>
          <t>9Za5hA1XFyGBNbGNEJH7v411AXaW19WMhKaAvamUgT7T</t>
        </is>
      </c>
      <c r="B37" t="inlineStr">
        <is>
          <t>Elysium</t>
        </is>
      </c>
      <c r="C37" t="n">
        <v>0</v>
      </c>
      <c r="D37" t="n">
        <v>6.32</v>
      </c>
      <c r="E37" t="n">
        <v>0.09</v>
      </c>
      <c r="F37" t="n">
        <v>73.59999999999999</v>
      </c>
      <c r="G37" t="n">
        <v>79.92</v>
      </c>
      <c r="H37" t="n">
        <v>52</v>
      </c>
      <c r="I37" t="n">
        <v>52</v>
      </c>
      <c r="J37" t="n">
        <v>-1</v>
      </c>
      <c r="K37" t="n">
        <v>-1</v>
      </c>
      <c r="L37">
        <f>HYPERLINK("https://www.defined.fi/sol/9Za5hA1XFyGBNbGNEJH7v411AXaW19WMhKaAvamUgT7T?maker=GuiU6MpLahPHSHYcsfSRjwLUm1AtZ9zP2eiLAkJMBjg","https://www.defined.fi/sol/9Za5hA1XFyGBNbGNEJH7v411AXaW19WMhKaAvamUgT7T?maker=GuiU6MpLahPHSHYcsfSRjwLUm1AtZ9zP2eiLAkJMBjg")</f>
        <v/>
      </c>
      <c r="M37">
        <f>HYPERLINK("https://dexscreener.com/solana/9Za5hA1XFyGBNbGNEJH7v411AXaW19WMhKaAvamUgT7T?maker=GuiU6MpLahPHSHYcsfSRjwLUm1AtZ9zP2eiLAkJMBjg","https://dexscreener.com/solana/9Za5hA1XFyGBNbGNEJH7v411AXaW19WMhKaAvamUgT7T?maker=GuiU6MpLahPHSHYcsfSRjwLUm1AtZ9zP2eiLAkJMBjg")</f>
        <v/>
      </c>
    </row>
    <row r="38">
      <c r="A38" t="inlineStr">
        <is>
          <t>SCSuPPNUSypLBsV4darsrYNg4ANPgaGhKhsA3GmMyjz</t>
        </is>
      </c>
      <c r="B38" t="inlineStr">
        <is>
          <t>SCS</t>
        </is>
      </c>
      <c r="C38" t="n">
        <v>0</v>
      </c>
      <c r="D38" t="n">
        <v>1.84</v>
      </c>
      <c r="E38" t="n">
        <v>-1</v>
      </c>
      <c r="F38" t="n">
        <v>80.20999999999999</v>
      </c>
      <c r="G38" t="n">
        <v>82.05</v>
      </c>
      <c r="H38" t="n">
        <v>14</v>
      </c>
      <c r="I38" t="n">
        <v>14</v>
      </c>
      <c r="J38" t="n">
        <v>-1</v>
      </c>
      <c r="K38" t="n">
        <v>-1</v>
      </c>
      <c r="L38">
        <f>HYPERLINK("https://www.defined.fi/sol/SCSuPPNUSypLBsV4darsrYNg4ANPgaGhKhsA3GmMyjz?maker=GuiU6MpLahPHSHYcsfSRjwLUm1AtZ9zP2eiLAkJMBjg","https://www.defined.fi/sol/SCSuPPNUSypLBsV4darsrYNg4ANPgaGhKhsA3GmMyjz?maker=GuiU6MpLahPHSHYcsfSRjwLUm1AtZ9zP2eiLAkJMBjg")</f>
        <v/>
      </c>
      <c r="M38">
        <f>HYPERLINK("https://dexscreener.com/solana/SCSuPPNUSypLBsV4darsrYNg4ANPgaGhKhsA3GmMyjz?maker=GuiU6MpLahPHSHYcsfSRjwLUm1AtZ9zP2eiLAkJMBjg","https://dexscreener.com/solana/SCSuPPNUSypLBsV4darsrYNg4ANPgaGhKhsA3GmMyjz?maker=GuiU6MpLahPHSHYcsfSRjwLUm1AtZ9zP2eiLAkJMBjg")</f>
        <v/>
      </c>
    </row>
    <row r="39">
      <c r="A39" t="inlineStr">
        <is>
          <t>ED5nyyWEzpPPiWimP8vYm7sD7TD3LAt3Q3gRTWHzPJBY</t>
        </is>
      </c>
      <c r="B39" t="inlineStr">
        <is>
          <t>MOODENG</t>
        </is>
      </c>
      <c r="C39" t="n">
        <v>0</v>
      </c>
      <c r="D39" t="n">
        <v>272.35</v>
      </c>
      <c r="E39" t="n">
        <v>0.01</v>
      </c>
      <c r="F39" t="n">
        <v>32600</v>
      </c>
      <c r="G39" t="n">
        <v>28400</v>
      </c>
      <c r="H39" t="n">
        <v>1023</v>
      </c>
      <c r="I39" t="n">
        <v>939</v>
      </c>
      <c r="J39" t="n">
        <v>-1</v>
      </c>
      <c r="K39" t="n">
        <v>-1</v>
      </c>
      <c r="L39">
        <f>HYPERLINK("https://www.defined.fi/sol/ED5nyyWEzpPPiWimP8vYm7sD7TD3LAt3Q3gRTWHzPJBY?maker=GuiU6MpLahPHSHYcsfSRjwLUm1AtZ9zP2eiLAkJMBjg","https://www.defined.fi/sol/ED5nyyWEzpPPiWimP8vYm7sD7TD3LAt3Q3gRTWHzPJBY?maker=GuiU6MpLahPHSHYcsfSRjwLUm1AtZ9zP2eiLAkJMBjg")</f>
        <v/>
      </c>
      <c r="M39">
        <f>HYPERLINK("https://dexscreener.com/solana/ED5nyyWEzpPPiWimP8vYm7sD7TD3LAt3Q3gRTWHzPJBY?maker=GuiU6MpLahPHSHYcsfSRjwLUm1AtZ9zP2eiLAkJMBjg","https://dexscreener.com/solana/ED5nyyWEzpPPiWimP8vYm7sD7TD3LAt3Q3gRTWHzPJBY?maker=GuiU6MpLahPHSHYcsfSRjwLUm1AtZ9zP2eiLAkJMBjg")</f>
        <v/>
      </c>
    </row>
    <row r="40">
      <c r="A40" t="inlineStr">
        <is>
          <t>6DSqVXg9WLTWgz6LACqxN757QdHe1sCqkUfojWmxWtok</t>
        </is>
      </c>
      <c r="B40" t="inlineStr">
        <is>
          <t>CORN</t>
        </is>
      </c>
      <c r="C40" t="n">
        <v>0</v>
      </c>
      <c r="D40" t="n">
        <v>28.36</v>
      </c>
      <c r="E40" t="n">
        <v>0.1</v>
      </c>
      <c r="F40" t="n">
        <v>227.56</v>
      </c>
      <c r="G40" t="n">
        <v>373.96</v>
      </c>
      <c r="H40" t="n">
        <v>108</v>
      </c>
      <c r="I40" t="n">
        <v>114</v>
      </c>
      <c r="J40" t="n">
        <v>-1</v>
      </c>
      <c r="K40" t="n">
        <v>-1</v>
      </c>
      <c r="L40">
        <f>HYPERLINK("https://www.defined.fi/sol/6DSqVXg9WLTWgz6LACqxN757QdHe1sCqkUfojWmxWtok?maker=GuiU6MpLahPHSHYcsfSRjwLUm1AtZ9zP2eiLAkJMBjg","https://www.defined.fi/sol/6DSqVXg9WLTWgz6LACqxN757QdHe1sCqkUfojWmxWtok?maker=GuiU6MpLahPHSHYcsfSRjwLUm1AtZ9zP2eiLAkJMBjg")</f>
        <v/>
      </c>
      <c r="M40">
        <f>HYPERLINK("https://dexscreener.com/solana/6DSqVXg9WLTWgz6LACqxN757QdHe1sCqkUfojWmxWtok?maker=GuiU6MpLahPHSHYcsfSRjwLUm1AtZ9zP2eiLAkJMBjg","https://dexscreener.com/solana/6DSqVXg9WLTWgz6LACqxN757QdHe1sCqkUfojWmxWtok?maker=GuiU6MpLahPHSHYcsfSRjwLUm1AtZ9zP2eiLAkJMBjg")</f>
        <v/>
      </c>
    </row>
    <row r="41">
      <c r="A41" t="inlineStr">
        <is>
          <t>3fGoNjPohYRVPk9iJuwEW5WuURU5gmAdSRgNgeaanexQ</t>
        </is>
      </c>
      <c r="B41" t="inlineStr">
        <is>
          <t>KEYDOG</t>
        </is>
      </c>
      <c r="C41" t="n">
        <v>0</v>
      </c>
      <c r="D41" t="n">
        <v>3.74</v>
      </c>
      <c r="E41" t="n">
        <v>0.03</v>
      </c>
      <c r="F41" t="n">
        <v>137.26</v>
      </c>
      <c r="G41" t="n">
        <v>141.01</v>
      </c>
      <c r="H41" t="n">
        <v>77</v>
      </c>
      <c r="I41" t="n">
        <v>77</v>
      </c>
      <c r="J41" t="n">
        <v>-1</v>
      </c>
      <c r="K41" t="n">
        <v>-1</v>
      </c>
      <c r="L41">
        <f>HYPERLINK("https://www.defined.fi/sol/3fGoNjPohYRVPk9iJuwEW5WuURU5gmAdSRgNgeaanexQ?maker=GuiU6MpLahPHSHYcsfSRjwLUm1AtZ9zP2eiLAkJMBjg","https://www.defined.fi/sol/3fGoNjPohYRVPk9iJuwEW5WuURU5gmAdSRgNgeaanexQ?maker=GuiU6MpLahPHSHYcsfSRjwLUm1AtZ9zP2eiLAkJMBjg")</f>
        <v/>
      </c>
      <c r="M41">
        <f>HYPERLINK("https://dexscreener.com/solana/3fGoNjPohYRVPk9iJuwEW5WuURU5gmAdSRgNgeaanexQ?maker=GuiU6MpLahPHSHYcsfSRjwLUm1AtZ9zP2eiLAkJMBjg","https://dexscreener.com/solana/3fGoNjPohYRVPk9iJuwEW5WuURU5gmAdSRgNgeaanexQ?maker=GuiU6MpLahPHSHYcsfSRjwLUm1AtZ9zP2eiLAkJMBjg")</f>
        <v/>
      </c>
    </row>
    <row r="42">
      <c r="A42" t="inlineStr">
        <is>
          <t>GiG7Hr61RVm4CSUxJmgiCoySFQtdiwxtqf64MsRppump</t>
        </is>
      </c>
      <c r="B42" t="inlineStr">
        <is>
          <t>SCF</t>
        </is>
      </c>
      <c r="C42" t="n">
        <v>0</v>
      </c>
      <c r="D42" t="n">
        <v>56.25</v>
      </c>
      <c r="E42" t="n">
        <v>0.01</v>
      </c>
      <c r="F42" t="n">
        <v>5139.27</v>
      </c>
      <c r="G42" t="n">
        <v>5194.82</v>
      </c>
      <c r="H42" t="n">
        <v>329</v>
      </c>
      <c r="I42" t="n">
        <v>329</v>
      </c>
      <c r="J42" t="n">
        <v>-1</v>
      </c>
      <c r="K42" t="n">
        <v>-1</v>
      </c>
      <c r="L42">
        <f>HYPERLINK("https://www.defined.fi/sol/GiG7Hr61RVm4CSUxJmgiCoySFQtdiwxtqf64MsRppump?maker=GuiU6MpLahPHSHYcsfSRjwLUm1AtZ9zP2eiLAkJMBjg","https://www.defined.fi/sol/GiG7Hr61RVm4CSUxJmgiCoySFQtdiwxtqf64MsRppump?maker=GuiU6MpLahPHSHYcsfSRjwLUm1AtZ9zP2eiLAkJMBjg")</f>
        <v/>
      </c>
      <c r="M42">
        <f>HYPERLINK("https://dexscreener.com/solana/GiG7Hr61RVm4CSUxJmgiCoySFQtdiwxtqf64MsRppump?maker=GuiU6MpLahPHSHYcsfSRjwLUm1AtZ9zP2eiLAkJMBjg","https://dexscreener.com/solana/GiG7Hr61RVm4CSUxJmgiCoySFQtdiwxtqf64MsRppump?maker=GuiU6MpLahPHSHYcsfSRjwLUm1AtZ9zP2eiLAkJMBjg")</f>
        <v/>
      </c>
    </row>
    <row r="43">
      <c r="A43" t="inlineStr">
        <is>
          <t>3BeJ9zCgQhaqKMu2HgKJ79yQBChD1Pf3hPwRX44fpump</t>
        </is>
      </c>
      <c r="B43" t="inlineStr">
        <is>
          <t>CB</t>
        </is>
      </c>
      <c r="C43" t="n">
        <v>0</v>
      </c>
      <c r="D43" t="n">
        <v>112.55</v>
      </c>
      <c r="E43" t="n">
        <v>0.02</v>
      </c>
      <c r="F43" t="n">
        <v>6322.78</v>
      </c>
      <c r="G43" t="n">
        <v>6434.16</v>
      </c>
      <c r="H43" t="n">
        <v>1026</v>
      </c>
      <c r="I43" t="n">
        <v>1026</v>
      </c>
      <c r="J43" t="n">
        <v>-1</v>
      </c>
      <c r="K43" t="n">
        <v>-1</v>
      </c>
      <c r="L43">
        <f>HYPERLINK("https://www.defined.fi/sol/3BeJ9zCgQhaqKMu2HgKJ79yQBChD1Pf3hPwRX44fpump?maker=GuiU6MpLahPHSHYcsfSRjwLUm1AtZ9zP2eiLAkJMBjg","https://www.defined.fi/sol/3BeJ9zCgQhaqKMu2HgKJ79yQBChD1Pf3hPwRX44fpump?maker=GuiU6MpLahPHSHYcsfSRjwLUm1AtZ9zP2eiLAkJMBjg")</f>
        <v/>
      </c>
      <c r="M43">
        <f>HYPERLINK("https://dexscreener.com/solana/3BeJ9zCgQhaqKMu2HgKJ79yQBChD1Pf3hPwRX44fpump?maker=GuiU6MpLahPHSHYcsfSRjwLUm1AtZ9zP2eiLAkJMBjg","https://dexscreener.com/solana/3BeJ9zCgQhaqKMu2HgKJ79yQBChD1Pf3hPwRX44fpump?maker=GuiU6MpLahPHSHYcsfSRjwLUm1AtZ9zP2eiLAkJMBjg")</f>
        <v/>
      </c>
    </row>
    <row r="44">
      <c r="A44" t="inlineStr">
        <is>
          <t>3JgFwoYV74f6LwWjQWnr3YDPFnmBdwQfNyubv99jqUoq</t>
        </is>
      </c>
      <c r="B44" t="inlineStr">
        <is>
          <t>wPOND</t>
        </is>
      </c>
      <c r="C44" t="n">
        <v>0</v>
      </c>
      <c r="D44" t="n">
        <v>0.571</v>
      </c>
      <c r="E44" t="n">
        <v>-1</v>
      </c>
      <c r="F44" t="n">
        <v>18.28</v>
      </c>
      <c r="G44" t="n">
        <v>18.85</v>
      </c>
      <c r="H44" t="n">
        <v>13</v>
      </c>
      <c r="I44" t="n">
        <v>13</v>
      </c>
      <c r="J44" t="n">
        <v>-1</v>
      </c>
      <c r="K44" t="n">
        <v>-1</v>
      </c>
      <c r="L44">
        <f>HYPERLINK("https://www.defined.fi/sol/3JgFwoYV74f6LwWjQWnr3YDPFnmBdwQfNyubv99jqUoq?maker=GuiU6MpLahPHSHYcsfSRjwLUm1AtZ9zP2eiLAkJMBjg","https://www.defined.fi/sol/3JgFwoYV74f6LwWjQWnr3YDPFnmBdwQfNyubv99jqUoq?maker=GuiU6MpLahPHSHYcsfSRjwLUm1AtZ9zP2eiLAkJMBjg")</f>
        <v/>
      </c>
      <c r="M44">
        <f>HYPERLINK("https://dexscreener.com/solana/3JgFwoYV74f6LwWjQWnr3YDPFnmBdwQfNyubv99jqUoq?maker=GuiU6MpLahPHSHYcsfSRjwLUm1AtZ9zP2eiLAkJMBjg","https://dexscreener.com/solana/3JgFwoYV74f6LwWjQWnr3YDPFnmBdwQfNyubv99jqUoq?maker=GuiU6MpLahPHSHYcsfSRjwLUm1AtZ9zP2eiLAkJMBjg")</f>
        <v/>
      </c>
    </row>
    <row r="45">
      <c r="A45" t="inlineStr">
        <is>
          <t>ZEUS1aR7aX8DFFJf5QjWj2ftDDdNTroMNGo8YoQm3Gq</t>
        </is>
      </c>
      <c r="B45" t="inlineStr">
        <is>
          <t>ZEUS</t>
        </is>
      </c>
      <c r="C45" t="n">
        <v>0</v>
      </c>
      <c r="D45" t="n">
        <v>0.701</v>
      </c>
      <c r="E45" t="n">
        <v>0.01</v>
      </c>
      <c r="F45" t="n">
        <v>63.69</v>
      </c>
      <c r="G45" t="n">
        <v>64.39</v>
      </c>
      <c r="H45" t="n">
        <v>20</v>
      </c>
      <c r="I45" t="n">
        <v>20</v>
      </c>
      <c r="J45" t="n">
        <v>-1</v>
      </c>
      <c r="K45" t="n">
        <v>-1</v>
      </c>
      <c r="L45">
        <f>HYPERLINK("https://www.defined.fi/sol/ZEUS1aR7aX8DFFJf5QjWj2ftDDdNTroMNGo8YoQm3Gq?maker=GuiU6MpLahPHSHYcsfSRjwLUm1AtZ9zP2eiLAkJMBjg","https://www.defined.fi/sol/ZEUS1aR7aX8DFFJf5QjWj2ftDDdNTroMNGo8YoQm3Gq?maker=GuiU6MpLahPHSHYcsfSRjwLUm1AtZ9zP2eiLAkJMBjg")</f>
        <v/>
      </c>
      <c r="M45">
        <f>HYPERLINK("https://dexscreener.com/solana/ZEUS1aR7aX8DFFJf5QjWj2ftDDdNTroMNGo8YoQm3Gq?maker=GuiU6MpLahPHSHYcsfSRjwLUm1AtZ9zP2eiLAkJMBjg","https://dexscreener.com/solana/ZEUS1aR7aX8DFFJf5QjWj2ftDDdNTroMNGo8YoQm3Gq?maker=GuiU6MpLahPHSHYcsfSRjwLUm1AtZ9zP2eiLAkJMBjg")</f>
        <v/>
      </c>
    </row>
    <row r="46">
      <c r="A46" t="inlineStr">
        <is>
          <t>9nEqaUcb16sQ3Tn1psbkWqyhPdLmfHWjKGymREjsAgTE</t>
        </is>
      </c>
      <c r="B46" t="inlineStr">
        <is>
          <t>WOOF</t>
        </is>
      </c>
      <c r="C46" t="n">
        <v>0</v>
      </c>
      <c r="D46" t="n">
        <v>0.05</v>
      </c>
      <c r="E46" t="n">
        <v>0.01</v>
      </c>
      <c r="F46" t="n">
        <v>4.8</v>
      </c>
      <c r="G46" t="n">
        <v>5.39</v>
      </c>
      <c r="H46" t="n">
        <v>7</v>
      </c>
      <c r="I46" t="n">
        <v>8</v>
      </c>
      <c r="J46" t="n">
        <v>-1</v>
      </c>
      <c r="K46" t="n">
        <v>-1</v>
      </c>
      <c r="L46">
        <f>HYPERLINK("https://www.defined.fi/sol/9nEqaUcb16sQ3Tn1psbkWqyhPdLmfHWjKGymREjsAgTE?maker=GuiU6MpLahPHSHYcsfSRjwLUm1AtZ9zP2eiLAkJMBjg","https://www.defined.fi/sol/9nEqaUcb16sQ3Tn1psbkWqyhPdLmfHWjKGymREjsAgTE?maker=GuiU6MpLahPHSHYcsfSRjwLUm1AtZ9zP2eiLAkJMBjg")</f>
        <v/>
      </c>
      <c r="M46">
        <f>HYPERLINK("https://dexscreener.com/solana/9nEqaUcb16sQ3Tn1psbkWqyhPdLmfHWjKGymREjsAgTE?maker=GuiU6MpLahPHSHYcsfSRjwLUm1AtZ9zP2eiLAkJMBjg","https://dexscreener.com/solana/9nEqaUcb16sQ3Tn1psbkWqyhPdLmfHWjKGymREjsAgTE?maker=GuiU6MpLahPHSHYcsfSRjwLUm1AtZ9zP2eiLAkJMBjg")</f>
        <v/>
      </c>
    </row>
    <row r="47">
      <c r="A47" t="inlineStr">
        <is>
          <t>4k3Dyjzvzp8eMZWUXbBCjEvwSkkk59S5iCNLY3QrkX6R</t>
        </is>
      </c>
      <c r="B47" t="inlineStr">
        <is>
          <t>RAY</t>
        </is>
      </c>
      <c r="C47" t="n">
        <v>0</v>
      </c>
      <c r="D47" t="n">
        <v>11.2</v>
      </c>
      <c r="E47" t="n">
        <v>0.01</v>
      </c>
      <c r="F47" t="n">
        <v>1604.44</v>
      </c>
      <c r="G47" t="n">
        <v>1665.93</v>
      </c>
      <c r="H47" t="n">
        <v>108</v>
      </c>
      <c r="I47" t="n">
        <v>107</v>
      </c>
      <c r="J47" t="n">
        <v>-1</v>
      </c>
      <c r="K47" t="n">
        <v>-1</v>
      </c>
      <c r="L47">
        <f>HYPERLINK("https://www.defined.fi/sol/4k3Dyjzvzp8eMZWUXbBCjEvwSkkk59S5iCNLY3QrkX6R?maker=GuiU6MpLahPHSHYcsfSRjwLUm1AtZ9zP2eiLAkJMBjg","https://www.defined.fi/sol/4k3Dyjzvzp8eMZWUXbBCjEvwSkkk59S5iCNLY3QrkX6R?maker=GuiU6MpLahPHSHYcsfSRjwLUm1AtZ9zP2eiLAkJMBjg")</f>
        <v/>
      </c>
      <c r="M47">
        <f>HYPERLINK("https://dexscreener.com/solana/4k3Dyjzvzp8eMZWUXbBCjEvwSkkk59S5iCNLY3QrkX6R?maker=GuiU6MpLahPHSHYcsfSRjwLUm1AtZ9zP2eiLAkJMBjg","https://dexscreener.com/solana/4k3Dyjzvzp8eMZWUXbBCjEvwSkkk59S5iCNLY3QrkX6R?maker=GuiU6MpLahPHSHYcsfSRjwLUm1AtZ9zP2eiLAkJMBjg")</f>
        <v/>
      </c>
    </row>
    <row r="48">
      <c r="A48" t="inlineStr">
        <is>
          <t>3B5wuUrMEi5yATD7on46hKfej3pfmd7t1RKgrsN3pump</t>
        </is>
      </c>
      <c r="B48" t="inlineStr">
        <is>
          <t>BILLY</t>
        </is>
      </c>
      <c r="C48" t="n">
        <v>0</v>
      </c>
      <c r="D48" t="n">
        <v>29.26</v>
      </c>
      <c r="E48" t="n">
        <v>0.01</v>
      </c>
      <c r="F48" t="n">
        <v>5013.03</v>
      </c>
      <c r="G48" t="n">
        <v>5041.44</v>
      </c>
      <c r="H48" t="n">
        <v>471</v>
      </c>
      <c r="I48" t="n">
        <v>471</v>
      </c>
      <c r="J48" t="n">
        <v>-1</v>
      </c>
      <c r="K48" t="n">
        <v>-1</v>
      </c>
      <c r="L48">
        <f>HYPERLINK("https://www.defined.fi/sol/3B5wuUrMEi5yATD7on46hKfej3pfmd7t1RKgrsN3pump?maker=GuiU6MpLahPHSHYcsfSRjwLUm1AtZ9zP2eiLAkJMBjg","https://www.defined.fi/sol/3B5wuUrMEi5yATD7on46hKfej3pfmd7t1RKgrsN3pump?maker=GuiU6MpLahPHSHYcsfSRjwLUm1AtZ9zP2eiLAkJMBjg")</f>
        <v/>
      </c>
      <c r="M48">
        <f>HYPERLINK("https://dexscreener.com/solana/3B5wuUrMEi5yATD7on46hKfej3pfmd7t1RKgrsN3pump?maker=GuiU6MpLahPHSHYcsfSRjwLUm1AtZ9zP2eiLAkJMBjg","https://dexscreener.com/solana/3B5wuUrMEi5yATD7on46hKfej3pfmd7t1RKgrsN3pump?maker=GuiU6MpLahPHSHYcsfSRjwLUm1AtZ9zP2eiLAkJMBjg")</f>
        <v/>
      </c>
    </row>
    <row r="49">
      <c r="A49" t="inlineStr">
        <is>
          <t>62CsquahdQ3J286G9UTqV6whxryfihdV4yg7kSJnpump</t>
        </is>
      </c>
      <c r="B49" t="inlineStr">
        <is>
          <t>BGG1</t>
        </is>
      </c>
      <c r="C49" t="n">
        <v>0</v>
      </c>
      <c r="D49" t="n">
        <v>9.33</v>
      </c>
      <c r="E49" t="n">
        <v>0.03</v>
      </c>
      <c r="F49" t="n">
        <v>315.75</v>
      </c>
      <c r="G49" t="n">
        <v>325.08</v>
      </c>
      <c r="H49" t="n">
        <v>110</v>
      </c>
      <c r="I49" t="n">
        <v>110</v>
      </c>
      <c r="J49" t="n">
        <v>-1</v>
      </c>
      <c r="K49" t="n">
        <v>-1</v>
      </c>
      <c r="L49">
        <f>HYPERLINK("https://www.defined.fi/sol/62CsquahdQ3J286G9UTqV6whxryfihdV4yg7kSJnpump?maker=GuiU6MpLahPHSHYcsfSRjwLUm1AtZ9zP2eiLAkJMBjg","https://www.defined.fi/sol/62CsquahdQ3J286G9UTqV6whxryfihdV4yg7kSJnpump?maker=GuiU6MpLahPHSHYcsfSRjwLUm1AtZ9zP2eiLAkJMBjg")</f>
        <v/>
      </c>
      <c r="M49">
        <f>HYPERLINK("https://dexscreener.com/solana/62CsquahdQ3J286G9UTqV6whxryfihdV4yg7kSJnpump?maker=GuiU6MpLahPHSHYcsfSRjwLUm1AtZ9zP2eiLAkJMBjg","https://dexscreener.com/solana/62CsquahdQ3J286G9UTqV6whxryfihdV4yg7kSJnpump?maker=GuiU6MpLahPHSHYcsfSRjwLUm1AtZ9zP2eiLAkJMBjg")</f>
        <v/>
      </c>
    </row>
    <row r="50">
      <c r="A50" t="inlineStr">
        <is>
          <t>9JhFqCA21MoAXs2PTaeqNQp2XngPn1PgYr2rsEVCpump</t>
        </is>
      </c>
      <c r="B50" t="inlineStr">
        <is>
          <t>OPUS</t>
        </is>
      </c>
      <c r="C50" t="n">
        <v>0</v>
      </c>
      <c r="D50" t="n">
        <v>9.390000000000001</v>
      </c>
      <c r="E50" t="n">
        <v>0.03</v>
      </c>
      <c r="F50" t="n">
        <v>336.69</v>
      </c>
      <c r="G50" t="n">
        <v>346.08</v>
      </c>
      <c r="H50" t="n">
        <v>224</v>
      </c>
      <c r="I50" t="n">
        <v>224</v>
      </c>
      <c r="J50" t="n">
        <v>-1</v>
      </c>
      <c r="K50" t="n">
        <v>-1</v>
      </c>
      <c r="L50">
        <f>HYPERLINK("https://www.defined.fi/sol/9JhFqCA21MoAXs2PTaeqNQp2XngPn1PgYr2rsEVCpump?maker=GuiU6MpLahPHSHYcsfSRjwLUm1AtZ9zP2eiLAkJMBjg","https://www.defined.fi/sol/9JhFqCA21MoAXs2PTaeqNQp2XngPn1PgYr2rsEVCpump?maker=GuiU6MpLahPHSHYcsfSRjwLUm1AtZ9zP2eiLAkJMBjg")</f>
        <v/>
      </c>
      <c r="M50">
        <f>HYPERLINK("https://dexscreener.com/solana/9JhFqCA21MoAXs2PTaeqNQp2XngPn1PgYr2rsEVCpump?maker=GuiU6MpLahPHSHYcsfSRjwLUm1AtZ9zP2eiLAkJMBjg","https://dexscreener.com/solana/9JhFqCA21MoAXs2PTaeqNQp2XngPn1PgYr2rsEVCpump?maker=GuiU6MpLahPHSHYcsfSRjwLUm1AtZ9zP2eiLAkJMBjg")</f>
        <v/>
      </c>
    </row>
    <row r="51">
      <c r="A51" t="inlineStr">
        <is>
          <t>FskzSqy7Pi1f3nWorr4WhhQboxzyv8fv6Q2e8xyDpump</t>
        </is>
      </c>
      <c r="B51" t="inlineStr">
        <is>
          <t>morud</t>
        </is>
      </c>
      <c r="C51" t="n">
        <v>0</v>
      </c>
      <c r="D51" t="n">
        <v>26.36</v>
      </c>
      <c r="E51" t="n">
        <v>0.02</v>
      </c>
      <c r="F51" t="n">
        <v>1297.82</v>
      </c>
      <c r="G51" t="n">
        <v>1324.18</v>
      </c>
      <c r="H51" t="n">
        <v>416</v>
      </c>
      <c r="I51" t="n">
        <v>416</v>
      </c>
      <c r="J51" t="n">
        <v>-1</v>
      </c>
      <c r="K51" t="n">
        <v>-1</v>
      </c>
      <c r="L51">
        <f>HYPERLINK("https://www.defined.fi/sol/FskzSqy7Pi1f3nWorr4WhhQboxzyv8fv6Q2e8xyDpump?maker=GuiU6MpLahPHSHYcsfSRjwLUm1AtZ9zP2eiLAkJMBjg","https://www.defined.fi/sol/FskzSqy7Pi1f3nWorr4WhhQboxzyv8fv6Q2e8xyDpump?maker=GuiU6MpLahPHSHYcsfSRjwLUm1AtZ9zP2eiLAkJMBjg")</f>
        <v/>
      </c>
      <c r="M51">
        <f>HYPERLINK("https://dexscreener.com/solana/FskzSqy7Pi1f3nWorr4WhhQboxzyv8fv6Q2e8xyDpump?maker=GuiU6MpLahPHSHYcsfSRjwLUm1AtZ9zP2eiLAkJMBjg","https://dexscreener.com/solana/FskzSqy7Pi1f3nWorr4WhhQboxzyv8fv6Q2e8xyDpump?maker=GuiU6MpLahPHSHYcsfSRjwLUm1AtZ9zP2eiLAkJMBjg")</f>
        <v/>
      </c>
    </row>
    <row r="52">
      <c r="A52" t="inlineStr">
        <is>
          <t>C2MvcWD86peRanQAnJfiDPurs7e7CkMsnP1bHBNJvBpA</t>
        </is>
      </c>
      <c r="B52" t="inlineStr">
        <is>
          <t>MOTH</t>
        </is>
      </c>
      <c r="C52" t="n">
        <v>0</v>
      </c>
      <c r="D52" t="n">
        <v>3.96</v>
      </c>
      <c r="E52" t="n">
        <v>0.01</v>
      </c>
      <c r="F52" t="n">
        <v>470.58</v>
      </c>
      <c r="G52" t="n">
        <v>474.53</v>
      </c>
      <c r="H52" t="n">
        <v>352</v>
      </c>
      <c r="I52" t="n">
        <v>352</v>
      </c>
      <c r="J52" t="n">
        <v>-1</v>
      </c>
      <c r="K52" t="n">
        <v>-1</v>
      </c>
      <c r="L52">
        <f>HYPERLINK("https://www.defined.fi/sol/C2MvcWD86peRanQAnJfiDPurs7e7CkMsnP1bHBNJvBpA?maker=GuiU6MpLahPHSHYcsfSRjwLUm1AtZ9zP2eiLAkJMBjg","https://www.defined.fi/sol/C2MvcWD86peRanQAnJfiDPurs7e7CkMsnP1bHBNJvBpA?maker=GuiU6MpLahPHSHYcsfSRjwLUm1AtZ9zP2eiLAkJMBjg")</f>
        <v/>
      </c>
      <c r="M52">
        <f>HYPERLINK("https://dexscreener.com/solana/C2MvcWD86peRanQAnJfiDPurs7e7CkMsnP1bHBNJvBpA?maker=GuiU6MpLahPHSHYcsfSRjwLUm1AtZ9zP2eiLAkJMBjg","https://dexscreener.com/solana/C2MvcWD86peRanQAnJfiDPurs7e7CkMsnP1bHBNJvBpA?maker=GuiU6MpLahPHSHYcsfSRjwLUm1AtZ9zP2eiLAkJMBjg")</f>
        <v/>
      </c>
    </row>
    <row r="53">
      <c r="A53" t="inlineStr">
        <is>
          <t>EjkkxYpfSwS6TAtKKuiJuNMMngYvumc1t1v9ZX1WJKMp</t>
        </is>
      </c>
      <c r="B53" t="inlineStr">
        <is>
          <t>TAURUS</t>
        </is>
      </c>
      <c r="C53" t="n">
        <v>0</v>
      </c>
      <c r="D53" t="n">
        <v>2.29</v>
      </c>
      <c r="E53" t="n">
        <v>0.04</v>
      </c>
      <c r="F53" t="n">
        <v>63.58</v>
      </c>
      <c r="G53" t="n">
        <v>65.88</v>
      </c>
      <c r="H53" t="n">
        <v>38</v>
      </c>
      <c r="I53" t="n">
        <v>38</v>
      </c>
      <c r="J53" t="n">
        <v>-1</v>
      </c>
      <c r="K53" t="n">
        <v>-1</v>
      </c>
      <c r="L53">
        <f>HYPERLINK("https://www.defined.fi/sol/EjkkxYpfSwS6TAtKKuiJuNMMngYvumc1t1v9ZX1WJKMp?maker=GuiU6MpLahPHSHYcsfSRjwLUm1AtZ9zP2eiLAkJMBjg","https://www.defined.fi/sol/EjkkxYpfSwS6TAtKKuiJuNMMngYvumc1t1v9ZX1WJKMp?maker=GuiU6MpLahPHSHYcsfSRjwLUm1AtZ9zP2eiLAkJMBjg")</f>
        <v/>
      </c>
      <c r="M53">
        <f>HYPERLINK("https://dexscreener.com/solana/EjkkxYpfSwS6TAtKKuiJuNMMngYvumc1t1v9ZX1WJKMp?maker=GuiU6MpLahPHSHYcsfSRjwLUm1AtZ9zP2eiLAkJMBjg","https://dexscreener.com/solana/EjkkxYpfSwS6TAtKKuiJuNMMngYvumc1t1v9ZX1WJKMp?maker=GuiU6MpLahPHSHYcsfSRjwLUm1AtZ9zP2eiLAkJMBjg")</f>
        <v/>
      </c>
    </row>
    <row r="54">
      <c r="A54" t="inlineStr">
        <is>
          <t>J4fQTRN13MKpXhVE74t99msKJLbrjegjEgLBnzEv2YH1</t>
        </is>
      </c>
      <c r="B54" t="inlineStr">
        <is>
          <t>SCORPIO</t>
        </is>
      </c>
      <c r="C54" t="n">
        <v>0</v>
      </c>
      <c r="D54" t="n">
        <v>4.13</v>
      </c>
      <c r="E54" t="n">
        <v>0.03</v>
      </c>
      <c r="F54" t="n">
        <v>128.42</v>
      </c>
      <c r="G54" t="n">
        <v>132.55</v>
      </c>
      <c r="H54" t="n">
        <v>59</v>
      </c>
      <c r="I54" t="n">
        <v>59</v>
      </c>
      <c r="J54" t="n">
        <v>-1</v>
      </c>
      <c r="K54" t="n">
        <v>-1</v>
      </c>
      <c r="L54">
        <f>HYPERLINK("https://www.defined.fi/sol/J4fQTRN13MKpXhVE74t99msKJLbrjegjEgLBnzEv2YH1?maker=GuiU6MpLahPHSHYcsfSRjwLUm1AtZ9zP2eiLAkJMBjg","https://www.defined.fi/sol/J4fQTRN13MKpXhVE74t99msKJLbrjegjEgLBnzEv2YH1?maker=GuiU6MpLahPHSHYcsfSRjwLUm1AtZ9zP2eiLAkJMBjg")</f>
        <v/>
      </c>
      <c r="M54">
        <f>HYPERLINK("https://dexscreener.com/solana/J4fQTRN13MKpXhVE74t99msKJLbrjegjEgLBnzEv2YH1?maker=GuiU6MpLahPHSHYcsfSRjwLUm1AtZ9zP2eiLAkJMBjg","https://dexscreener.com/solana/J4fQTRN13MKpXhVE74t99msKJLbrjegjEgLBnzEv2YH1?maker=GuiU6MpLahPHSHYcsfSRjwLUm1AtZ9zP2eiLAkJMBjg")</f>
        <v/>
      </c>
    </row>
    <row r="55">
      <c r="A55" t="inlineStr">
        <is>
          <t>CmomKM8iPKRSMN7y1jqyW1QKj5bGoZmbvNZXWBJSUdnZ</t>
        </is>
      </c>
      <c r="B55" t="inlineStr">
        <is>
          <t>CANCER</t>
        </is>
      </c>
      <c r="C55" t="n">
        <v>0</v>
      </c>
      <c r="D55" t="n">
        <v>1.9</v>
      </c>
      <c r="E55" t="n">
        <v>0.03</v>
      </c>
      <c r="F55" t="n">
        <v>73.47</v>
      </c>
      <c r="G55" t="n">
        <v>75.37</v>
      </c>
      <c r="H55" t="n">
        <v>42</v>
      </c>
      <c r="I55" t="n">
        <v>42</v>
      </c>
      <c r="J55" t="n">
        <v>-1</v>
      </c>
      <c r="K55" t="n">
        <v>-1</v>
      </c>
      <c r="L55">
        <f>HYPERLINK("https://www.defined.fi/sol/CmomKM8iPKRSMN7y1jqyW1QKj5bGoZmbvNZXWBJSUdnZ?maker=GuiU6MpLahPHSHYcsfSRjwLUm1AtZ9zP2eiLAkJMBjg","https://www.defined.fi/sol/CmomKM8iPKRSMN7y1jqyW1QKj5bGoZmbvNZXWBJSUdnZ?maker=GuiU6MpLahPHSHYcsfSRjwLUm1AtZ9zP2eiLAkJMBjg")</f>
        <v/>
      </c>
      <c r="M55">
        <f>HYPERLINK("https://dexscreener.com/solana/CmomKM8iPKRSMN7y1jqyW1QKj5bGoZmbvNZXWBJSUdnZ?maker=GuiU6MpLahPHSHYcsfSRjwLUm1AtZ9zP2eiLAkJMBjg","https://dexscreener.com/solana/CmomKM8iPKRSMN7y1jqyW1QKj5bGoZmbvNZXWBJSUdnZ?maker=GuiU6MpLahPHSHYcsfSRjwLUm1AtZ9zP2eiLAkJMBjg")</f>
        <v/>
      </c>
    </row>
    <row r="56">
      <c r="A56" t="inlineStr">
        <is>
          <t>DLScRnWofxiYGqnvZWGy9Gt98MPqKdznaK4TRukxpump</t>
        </is>
      </c>
      <c r="B56" t="inlineStr">
        <is>
          <t>unknown_DLSc</t>
        </is>
      </c>
      <c r="C56" t="n">
        <v>0</v>
      </c>
      <c r="D56" t="n">
        <v>10.54</v>
      </c>
      <c r="E56" t="n">
        <v>0.02</v>
      </c>
      <c r="F56" t="n">
        <v>467.57</v>
      </c>
      <c r="G56" t="n">
        <v>478.11</v>
      </c>
      <c r="H56" t="n">
        <v>157</v>
      </c>
      <c r="I56" t="n">
        <v>157</v>
      </c>
      <c r="J56" t="n">
        <v>-1</v>
      </c>
      <c r="K56" t="n">
        <v>-1</v>
      </c>
      <c r="L56">
        <f>HYPERLINK("https://www.defined.fi/sol/DLScRnWofxiYGqnvZWGy9Gt98MPqKdznaK4TRukxpump?maker=GuiU6MpLahPHSHYcsfSRjwLUm1AtZ9zP2eiLAkJMBjg","https://www.defined.fi/sol/DLScRnWofxiYGqnvZWGy9Gt98MPqKdznaK4TRukxpump?maker=GuiU6MpLahPHSHYcsfSRjwLUm1AtZ9zP2eiLAkJMBjg")</f>
        <v/>
      </c>
      <c r="M56">
        <f>HYPERLINK("https://dexscreener.com/solana/DLScRnWofxiYGqnvZWGy9Gt98MPqKdznaK4TRukxpump?maker=GuiU6MpLahPHSHYcsfSRjwLUm1AtZ9zP2eiLAkJMBjg","https://dexscreener.com/solana/DLScRnWofxiYGqnvZWGy9Gt98MPqKdznaK4TRukxpump?maker=GuiU6MpLahPHSHYcsfSRjwLUm1AtZ9zP2eiLAkJMBjg")</f>
        <v/>
      </c>
    </row>
    <row r="57">
      <c r="A57" t="inlineStr">
        <is>
          <t>69kdRLyP5DTRkpHraaSZAQbWmAwzF9guKjZfzMXzcbAs</t>
        </is>
      </c>
      <c r="B57" t="inlineStr">
        <is>
          <t>USA</t>
        </is>
      </c>
      <c r="C57" t="n">
        <v>0</v>
      </c>
      <c r="D57" t="n">
        <v>26.15</v>
      </c>
      <c r="E57" t="n">
        <v>0.01</v>
      </c>
      <c r="F57" t="n">
        <v>2073.17</v>
      </c>
      <c r="G57" t="n">
        <v>2099.42</v>
      </c>
      <c r="H57" t="n">
        <v>295</v>
      </c>
      <c r="I57" t="n">
        <v>295</v>
      </c>
      <c r="J57" t="n">
        <v>-1</v>
      </c>
      <c r="K57" t="n">
        <v>-1</v>
      </c>
      <c r="L57">
        <f>HYPERLINK("https://www.defined.fi/sol/69kdRLyP5DTRkpHraaSZAQbWmAwzF9guKjZfzMXzcbAs?maker=GuiU6MpLahPHSHYcsfSRjwLUm1AtZ9zP2eiLAkJMBjg","https://www.defined.fi/sol/69kdRLyP5DTRkpHraaSZAQbWmAwzF9guKjZfzMXzcbAs?maker=GuiU6MpLahPHSHYcsfSRjwLUm1AtZ9zP2eiLAkJMBjg")</f>
        <v/>
      </c>
      <c r="M57">
        <f>HYPERLINK("https://dexscreener.com/solana/69kdRLyP5DTRkpHraaSZAQbWmAwzF9guKjZfzMXzcbAs?maker=GuiU6MpLahPHSHYcsfSRjwLUm1AtZ9zP2eiLAkJMBjg","https://dexscreener.com/solana/69kdRLyP5DTRkpHraaSZAQbWmAwzF9guKjZfzMXzcbAs?maker=GuiU6MpLahPHSHYcsfSRjwLUm1AtZ9zP2eiLAkJMBjg")</f>
        <v/>
      </c>
    </row>
    <row r="58">
      <c r="A58" t="inlineStr">
        <is>
          <t>BoAQaykj3LtkM2Brevc7cQcRAzpqcsP47nJ2rkyopump</t>
        </is>
      </c>
      <c r="B58" t="inlineStr">
        <is>
          <t>FOREST</t>
        </is>
      </c>
      <c r="C58" t="n">
        <v>0</v>
      </c>
      <c r="D58" t="n">
        <v>96.84999999999999</v>
      </c>
      <c r="E58" t="n">
        <v>0.02</v>
      </c>
      <c r="F58" t="n">
        <v>5101.21</v>
      </c>
      <c r="G58" t="n">
        <v>5199.13</v>
      </c>
      <c r="H58" t="n">
        <v>979</v>
      </c>
      <c r="I58" t="n">
        <v>979</v>
      </c>
      <c r="J58" t="n">
        <v>-1</v>
      </c>
      <c r="K58" t="n">
        <v>-1</v>
      </c>
      <c r="L58">
        <f>HYPERLINK("https://www.defined.fi/sol/BoAQaykj3LtkM2Brevc7cQcRAzpqcsP47nJ2rkyopump?maker=GuiU6MpLahPHSHYcsfSRjwLUm1AtZ9zP2eiLAkJMBjg","https://www.defined.fi/sol/BoAQaykj3LtkM2Brevc7cQcRAzpqcsP47nJ2rkyopump?maker=GuiU6MpLahPHSHYcsfSRjwLUm1AtZ9zP2eiLAkJMBjg")</f>
        <v/>
      </c>
      <c r="M58">
        <f>HYPERLINK("https://dexscreener.com/solana/BoAQaykj3LtkM2Brevc7cQcRAzpqcsP47nJ2rkyopump?maker=GuiU6MpLahPHSHYcsfSRjwLUm1AtZ9zP2eiLAkJMBjg","https://dexscreener.com/solana/BoAQaykj3LtkM2Brevc7cQcRAzpqcsP47nJ2rkyopump?maker=GuiU6MpLahPHSHYcsfSRjwLUm1AtZ9zP2eiLAkJMBjg")</f>
        <v/>
      </c>
    </row>
    <row r="59">
      <c r="A59" t="inlineStr">
        <is>
          <t>3S8qX1MsMqRbiwKg2cQyx7nis1oHMgaCuc9c4VfvVdPN</t>
        </is>
      </c>
      <c r="B59" t="inlineStr">
        <is>
          <t>MOTHER</t>
        </is>
      </c>
      <c r="C59" t="n">
        <v>0</v>
      </c>
      <c r="D59" t="n">
        <v>-47.83</v>
      </c>
      <c r="E59" t="n">
        <v>-0.02</v>
      </c>
      <c r="F59" t="n">
        <v>2709.05</v>
      </c>
      <c r="G59" t="n">
        <v>2491.2</v>
      </c>
      <c r="H59" t="n">
        <v>154</v>
      </c>
      <c r="I59" t="n">
        <v>132</v>
      </c>
      <c r="J59" t="n">
        <v>-1</v>
      </c>
      <c r="K59" t="n">
        <v>-1</v>
      </c>
      <c r="L59">
        <f>HYPERLINK("https://www.defined.fi/sol/3S8qX1MsMqRbiwKg2cQyx7nis1oHMgaCuc9c4VfvVdPN?maker=GuiU6MpLahPHSHYcsfSRjwLUm1AtZ9zP2eiLAkJMBjg","https://www.defined.fi/sol/3S8qX1MsMqRbiwKg2cQyx7nis1oHMgaCuc9c4VfvVdPN?maker=GuiU6MpLahPHSHYcsfSRjwLUm1AtZ9zP2eiLAkJMBjg")</f>
        <v/>
      </c>
      <c r="M59">
        <f>HYPERLINK("https://dexscreener.com/solana/3S8qX1MsMqRbiwKg2cQyx7nis1oHMgaCuc9c4VfvVdPN?maker=GuiU6MpLahPHSHYcsfSRjwLUm1AtZ9zP2eiLAkJMBjg","https://dexscreener.com/solana/3S8qX1MsMqRbiwKg2cQyx7nis1oHMgaCuc9c4VfvVdPN?maker=GuiU6MpLahPHSHYcsfSRjwLUm1AtZ9zP2eiLAkJMBjg")</f>
        <v/>
      </c>
    </row>
    <row r="60">
      <c r="A60" t="inlineStr">
        <is>
          <t>5mXAnC2LWxvNF6und1Mokrv4WnPDP9uxzRsyWATYpump</t>
        </is>
      </c>
      <c r="B60" t="inlineStr">
        <is>
          <t>Aqua</t>
        </is>
      </c>
      <c r="C60" t="n">
        <v>0</v>
      </c>
      <c r="D60" t="n">
        <v>0.024</v>
      </c>
      <c r="E60" t="n">
        <v>0.02</v>
      </c>
      <c r="F60" t="n">
        <v>1.17</v>
      </c>
      <c r="G60" t="n">
        <v>1.19</v>
      </c>
      <c r="H60" t="n">
        <v>3</v>
      </c>
      <c r="I60" t="n">
        <v>3</v>
      </c>
      <c r="J60" t="n">
        <v>-1</v>
      </c>
      <c r="K60" t="n">
        <v>-1</v>
      </c>
      <c r="L60">
        <f>HYPERLINK("https://www.defined.fi/sol/5mXAnC2LWxvNF6und1Mokrv4WnPDP9uxzRsyWATYpump?maker=GuiU6MpLahPHSHYcsfSRjwLUm1AtZ9zP2eiLAkJMBjg","https://www.defined.fi/sol/5mXAnC2LWxvNF6und1Mokrv4WnPDP9uxzRsyWATYpump?maker=GuiU6MpLahPHSHYcsfSRjwLUm1AtZ9zP2eiLAkJMBjg")</f>
        <v/>
      </c>
      <c r="M60">
        <f>HYPERLINK("https://dexscreener.com/solana/5mXAnC2LWxvNF6und1Mokrv4WnPDP9uxzRsyWATYpump?maker=GuiU6MpLahPHSHYcsfSRjwLUm1AtZ9zP2eiLAkJMBjg","https://dexscreener.com/solana/5mXAnC2LWxvNF6und1Mokrv4WnPDP9uxzRsyWATYpump?maker=GuiU6MpLahPHSHYcsfSRjwLUm1AtZ9zP2eiLAkJMBjg")</f>
        <v/>
      </c>
    </row>
    <row r="61">
      <c r="A61" t="inlineStr">
        <is>
          <t>PD11M8MB8qQUAiWzyEK4JwfS8rt7Set6av6a5JYpump</t>
        </is>
      </c>
      <c r="B61" t="inlineStr">
        <is>
          <t>AICRYNODE</t>
        </is>
      </c>
      <c r="C61" t="n">
        <v>0</v>
      </c>
      <c r="D61" t="n">
        <v>37.21</v>
      </c>
      <c r="E61" t="n">
        <v>0.03</v>
      </c>
      <c r="F61" t="n">
        <v>1300.71</v>
      </c>
      <c r="G61" t="n">
        <v>1337.92</v>
      </c>
      <c r="H61" t="n">
        <v>237</v>
      </c>
      <c r="I61" t="n">
        <v>237</v>
      </c>
      <c r="J61" t="n">
        <v>-1</v>
      </c>
      <c r="K61" t="n">
        <v>-1</v>
      </c>
      <c r="L61">
        <f>HYPERLINK("https://www.defined.fi/sol/PD11M8MB8qQUAiWzyEK4JwfS8rt7Set6av6a5JYpump?maker=GuiU6MpLahPHSHYcsfSRjwLUm1AtZ9zP2eiLAkJMBjg","https://www.defined.fi/sol/PD11M8MB8qQUAiWzyEK4JwfS8rt7Set6av6a5JYpump?maker=GuiU6MpLahPHSHYcsfSRjwLUm1AtZ9zP2eiLAkJMBjg")</f>
        <v/>
      </c>
      <c r="M61">
        <f>HYPERLINK("https://dexscreener.com/solana/PD11M8MB8qQUAiWzyEK4JwfS8rt7Set6av6a5JYpump?maker=GuiU6MpLahPHSHYcsfSRjwLUm1AtZ9zP2eiLAkJMBjg","https://dexscreener.com/solana/PD11M8MB8qQUAiWzyEK4JwfS8rt7Set6av6a5JYpump?maker=GuiU6MpLahPHSHYcsfSRjwLUm1AtZ9zP2eiLAkJMBjg")</f>
        <v/>
      </c>
    </row>
    <row r="62">
      <c r="A62" t="inlineStr">
        <is>
          <t>G8Vy25NzjRmuQtnN35xF7j3X2Z1TrV39XijZu8Mg4w8n</t>
        </is>
      </c>
      <c r="B62" t="inlineStr">
        <is>
          <t>COOK</t>
        </is>
      </c>
      <c r="C62" t="n">
        <v>0</v>
      </c>
      <c r="D62" t="n">
        <v>3.99</v>
      </c>
      <c r="E62" t="n">
        <v>0.02</v>
      </c>
      <c r="F62" t="n">
        <v>227.46</v>
      </c>
      <c r="G62" t="n">
        <v>236.31</v>
      </c>
      <c r="H62" t="n">
        <v>98</v>
      </c>
      <c r="I62" t="n">
        <v>106</v>
      </c>
      <c r="J62" t="n">
        <v>-1</v>
      </c>
      <c r="K62" t="n">
        <v>-1</v>
      </c>
      <c r="L62">
        <f>HYPERLINK("https://www.defined.fi/sol/G8Vy25NzjRmuQtnN35xF7j3X2Z1TrV39XijZu8Mg4w8n?maker=GuiU6MpLahPHSHYcsfSRjwLUm1AtZ9zP2eiLAkJMBjg","https://www.defined.fi/sol/G8Vy25NzjRmuQtnN35xF7j3X2Z1TrV39XijZu8Mg4w8n?maker=GuiU6MpLahPHSHYcsfSRjwLUm1AtZ9zP2eiLAkJMBjg")</f>
        <v/>
      </c>
      <c r="M62">
        <f>HYPERLINK("https://dexscreener.com/solana/G8Vy25NzjRmuQtnN35xF7j3X2Z1TrV39XijZu8Mg4w8n?maker=GuiU6MpLahPHSHYcsfSRjwLUm1AtZ9zP2eiLAkJMBjg","https://dexscreener.com/solana/G8Vy25NzjRmuQtnN35xF7j3X2Z1TrV39XijZu8Mg4w8n?maker=GuiU6MpLahPHSHYcsfSRjwLUm1AtZ9zP2eiLAkJMBjg")</f>
        <v/>
      </c>
    </row>
    <row r="63">
      <c r="A63" t="inlineStr">
        <is>
          <t>8Ki8DpuWNxu9VsS3kQbarsCWMcFGWkzzA8pUPto9zBd5</t>
        </is>
      </c>
      <c r="B63" t="inlineStr">
        <is>
          <t>LOCKIN</t>
        </is>
      </c>
      <c r="C63" t="n">
        <v>0</v>
      </c>
      <c r="D63" t="n">
        <v>41.57</v>
      </c>
      <c r="E63" t="n">
        <v>0.01</v>
      </c>
      <c r="F63" t="n">
        <v>4113.7</v>
      </c>
      <c r="G63" t="n">
        <v>4169.84</v>
      </c>
      <c r="H63" t="n">
        <v>455</v>
      </c>
      <c r="I63" t="n">
        <v>458</v>
      </c>
      <c r="J63" t="n">
        <v>-1</v>
      </c>
      <c r="K63" t="n">
        <v>-1</v>
      </c>
      <c r="L63">
        <f>HYPERLINK("https://www.defined.fi/sol/8Ki8DpuWNxu9VsS3kQbarsCWMcFGWkzzA8pUPto9zBd5?maker=GuiU6MpLahPHSHYcsfSRjwLUm1AtZ9zP2eiLAkJMBjg","https://www.defined.fi/sol/8Ki8DpuWNxu9VsS3kQbarsCWMcFGWkzzA8pUPto9zBd5?maker=GuiU6MpLahPHSHYcsfSRjwLUm1AtZ9zP2eiLAkJMBjg")</f>
        <v/>
      </c>
      <c r="M63">
        <f>HYPERLINK("https://dexscreener.com/solana/8Ki8DpuWNxu9VsS3kQbarsCWMcFGWkzzA8pUPto9zBd5?maker=GuiU6MpLahPHSHYcsfSRjwLUm1AtZ9zP2eiLAkJMBjg","https://dexscreener.com/solana/8Ki8DpuWNxu9VsS3kQbarsCWMcFGWkzzA8pUPto9zBd5?maker=GuiU6MpLahPHSHYcsfSRjwLUm1AtZ9zP2eiLAkJMBjg")</f>
        <v/>
      </c>
    </row>
    <row r="64">
      <c r="A64" t="inlineStr">
        <is>
          <t>9EYScpiysGnEimnQPzazr7Jn9GVfxFYzgTEj85hV9L6U</t>
        </is>
      </c>
      <c r="B64" t="inlineStr">
        <is>
          <t>tooker</t>
        </is>
      </c>
      <c r="C64" t="n">
        <v>0</v>
      </c>
      <c r="D64" t="n">
        <v>0.238</v>
      </c>
      <c r="E64" t="n">
        <v>0.01</v>
      </c>
      <c r="F64" t="n">
        <v>18.4</v>
      </c>
      <c r="G64" t="n">
        <v>18.64</v>
      </c>
      <c r="H64" t="n">
        <v>11</v>
      </c>
      <c r="I64" t="n">
        <v>11</v>
      </c>
      <c r="J64" t="n">
        <v>-1</v>
      </c>
      <c r="K64" t="n">
        <v>-1</v>
      </c>
      <c r="L64">
        <f>HYPERLINK("https://www.defined.fi/sol/9EYScpiysGnEimnQPzazr7Jn9GVfxFYzgTEj85hV9L6U?maker=GuiU6MpLahPHSHYcsfSRjwLUm1AtZ9zP2eiLAkJMBjg","https://www.defined.fi/sol/9EYScpiysGnEimnQPzazr7Jn9GVfxFYzgTEj85hV9L6U?maker=GuiU6MpLahPHSHYcsfSRjwLUm1AtZ9zP2eiLAkJMBjg")</f>
        <v/>
      </c>
      <c r="M64">
        <f>HYPERLINK("https://dexscreener.com/solana/9EYScpiysGnEimnQPzazr7Jn9GVfxFYzgTEj85hV9L6U?maker=GuiU6MpLahPHSHYcsfSRjwLUm1AtZ9zP2eiLAkJMBjg","https://dexscreener.com/solana/9EYScpiysGnEimnQPzazr7Jn9GVfxFYzgTEj85hV9L6U?maker=GuiU6MpLahPHSHYcsfSRjwLUm1AtZ9zP2eiLAkJMBjg")</f>
        <v/>
      </c>
    </row>
    <row r="65">
      <c r="A65" t="inlineStr">
        <is>
          <t>2oGLxYuNBJRcepT1mEV6KnETaLD7Bf6qq3CM6skasBfe</t>
        </is>
      </c>
      <c r="B65" t="inlineStr">
        <is>
          <t>PUPS</t>
        </is>
      </c>
      <c r="C65" t="n">
        <v>0</v>
      </c>
      <c r="D65" t="n">
        <v>8.08</v>
      </c>
      <c r="E65" t="n">
        <v>-1</v>
      </c>
      <c r="F65" t="n">
        <v>880.6799999999999</v>
      </c>
      <c r="G65" t="n">
        <v>837.5599999999999</v>
      </c>
      <c r="H65" t="n">
        <v>323</v>
      </c>
      <c r="I65" t="n">
        <v>323</v>
      </c>
      <c r="J65" t="n">
        <v>-1</v>
      </c>
      <c r="K65" t="n">
        <v>-1</v>
      </c>
      <c r="L65">
        <f>HYPERLINK("https://www.defined.fi/sol/2oGLxYuNBJRcepT1mEV6KnETaLD7Bf6qq3CM6skasBfe?maker=GuiU6MpLahPHSHYcsfSRjwLUm1AtZ9zP2eiLAkJMBjg","https://www.defined.fi/sol/2oGLxYuNBJRcepT1mEV6KnETaLD7Bf6qq3CM6skasBfe?maker=GuiU6MpLahPHSHYcsfSRjwLUm1AtZ9zP2eiLAkJMBjg")</f>
        <v/>
      </c>
      <c r="M65">
        <f>HYPERLINK("https://dexscreener.com/solana/2oGLxYuNBJRcepT1mEV6KnETaLD7Bf6qq3CM6skasBfe?maker=GuiU6MpLahPHSHYcsfSRjwLUm1AtZ9zP2eiLAkJMBjg","https://dexscreener.com/solana/2oGLxYuNBJRcepT1mEV6KnETaLD7Bf6qq3CM6skasBfe?maker=GuiU6MpLahPHSHYcsfSRjwLUm1AtZ9zP2eiLAkJMBjg")</f>
        <v/>
      </c>
    </row>
    <row r="66">
      <c r="A66" t="inlineStr">
        <is>
          <t>26s3UGB9hund1qspApy1zYgCritxAooGg7o63BMn89Yq</t>
        </is>
      </c>
      <c r="B66" t="inlineStr">
        <is>
          <t>APU</t>
        </is>
      </c>
      <c r="C66" t="n">
        <v>0</v>
      </c>
      <c r="D66" t="n">
        <v>1.49</v>
      </c>
      <c r="E66" t="n">
        <v>-1</v>
      </c>
      <c r="F66" t="n">
        <v>52.36</v>
      </c>
      <c r="G66" t="n">
        <v>60.87</v>
      </c>
      <c r="H66" t="n">
        <v>21</v>
      </c>
      <c r="I66" t="n">
        <v>21</v>
      </c>
      <c r="J66" t="n">
        <v>-1</v>
      </c>
      <c r="K66" t="n">
        <v>-1</v>
      </c>
      <c r="L66">
        <f>HYPERLINK("https://www.defined.fi/sol/26s3UGB9hund1qspApy1zYgCritxAooGg7o63BMn89Yq?maker=GuiU6MpLahPHSHYcsfSRjwLUm1AtZ9zP2eiLAkJMBjg","https://www.defined.fi/sol/26s3UGB9hund1qspApy1zYgCritxAooGg7o63BMn89Yq?maker=GuiU6MpLahPHSHYcsfSRjwLUm1AtZ9zP2eiLAkJMBjg")</f>
        <v/>
      </c>
      <c r="M66">
        <f>HYPERLINK("https://dexscreener.com/solana/26s3UGB9hund1qspApy1zYgCritxAooGg7o63BMn89Yq?maker=GuiU6MpLahPHSHYcsfSRjwLUm1AtZ9zP2eiLAkJMBjg","https://dexscreener.com/solana/26s3UGB9hund1qspApy1zYgCritxAooGg7o63BMn89Yq?maker=GuiU6MpLahPHSHYcsfSRjwLUm1AtZ9zP2eiLAkJMBjg")</f>
        <v/>
      </c>
    </row>
    <row r="67">
      <c r="A67" t="inlineStr">
        <is>
          <t>E1kvzJNxShvvWTrudokpzuc789vRiDXfXG3duCuY6ooE</t>
        </is>
      </c>
      <c r="B67" t="inlineStr">
        <is>
          <t>DITH</t>
        </is>
      </c>
      <c r="C67" t="n">
        <v>0</v>
      </c>
      <c r="D67" t="n">
        <v>12.45</v>
      </c>
      <c r="E67" t="n">
        <v>0.03</v>
      </c>
      <c r="F67" t="n">
        <v>467.25</v>
      </c>
      <c r="G67" t="n">
        <v>480.36</v>
      </c>
      <c r="H67" t="n">
        <v>165</v>
      </c>
      <c r="I67" t="n">
        <v>165</v>
      </c>
      <c r="J67" t="n">
        <v>-1</v>
      </c>
      <c r="K67" t="n">
        <v>-1</v>
      </c>
      <c r="L67">
        <f>HYPERLINK("https://www.defined.fi/sol/E1kvzJNxShvvWTrudokpzuc789vRiDXfXG3duCuY6ooE?maker=GuiU6MpLahPHSHYcsfSRjwLUm1AtZ9zP2eiLAkJMBjg","https://www.defined.fi/sol/E1kvzJNxShvvWTrudokpzuc789vRiDXfXG3duCuY6ooE?maker=GuiU6MpLahPHSHYcsfSRjwLUm1AtZ9zP2eiLAkJMBjg")</f>
        <v/>
      </c>
      <c r="M67">
        <f>HYPERLINK("https://dexscreener.com/solana/E1kvzJNxShvvWTrudokpzuc789vRiDXfXG3duCuY6ooE?maker=GuiU6MpLahPHSHYcsfSRjwLUm1AtZ9zP2eiLAkJMBjg","https://dexscreener.com/solana/E1kvzJNxShvvWTrudokpzuc789vRiDXfXG3duCuY6ooE?maker=GuiU6MpLahPHSHYcsfSRjwLUm1AtZ9zP2eiLAkJMBjg")</f>
        <v/>
      </c>
    </row>
    <row r="68">
      <c r="A68" t="inlineStr">
        <is>
          <t>D2JGRcNqq1mLzyL4ruCb27pzYw8FF3nTK4hMz6GmMW56</t>
        </is>
      </c>
      <c r="B68" t="inlineStr">
        <is>
          <t>unknown_D2JG</t>
        </is>
      </c>
      <c r="C68" t="n">
        <v>0</v>
      </c>
      <c r="D68" t="n">
        <v>1.63</v>
      </c>
      <c r="E68" t="n">
        <v>0.03</v>
      </c>
      <c r="F68" t="n">
        <v>64.48</v>
      </c>
      <c r="G68" t="n">
        <v>66.12</v>
      </c>
      <c r="H68" t="n">
        <v>67</v>
      </c>
      <c r="I68" t="n">
        <v>68</v>
      </c>
      <c r="J68" t="n">
        <v>-1</v>
      </c>
      <c r="K68" t="n">
        <v>-1</v>
      </c>
      <c r="L68">
        <f>HYPERLINK("https://www.defined.fi/sol/D2JGRcNqq1mLzyL4ruCb27pzYw8FF3nTK4hMz6GmMW56?maker=GuiU6MpLahPHSHYcsfSRjwLUm1AtZ9zP2eiLAkJMBjg","https://www.defined.fi/sol/D2JGRcNqq1mLzyL4ruCb27pzYw8FF3nTK4hMz6GmMW56?maker=GuiU6MpLahPHSHYcsfSRjwLUm1AtZ9zP2eiLAkJMBjg")</f>
        <v/>
      </c>
      <c r="M68">
        <f>HYPERLINK("https://dexscreener.com/solana/D2JGRcNqq1mLzyL4ruCb27pzYw8FF3nTK4hMz6GmMW56?maker=GuiU6MpLahPHSHYcsfSRjwLUm1AtZ9zP2eiLAkJMBjg","https://dexscreener.com/solana/D2JGRcNqq1mLzyL4ruCb27pzYw8FF3nTK4hMz6GmMW56?maker=GuiU6MpLahPHSHYcsfSRjwLUm1AtZ9zP2eiLAkJMBjg")</f>
        <v/>
      </c>
    </row>
    <row r="69">
      <c r="A69" t="inlineStr">
        <is>
          <t>J7tYmq2JnQPvxyhcXpCDrvJnc9R5ts8rv7tgVHDPsw7U</t>
        </is>
      </c>
      <c r="B69" t="inlineStr">
        <is>
          <t>FLOYDAI</t>
        </is>
      </c>
      <c r="C69" t="n">
        <v>0</v>
      </c>
      <c r="D69" t="n">
        <v>13.08</v>
      </c>
      <c r="E69" t="n">
        <v>0.04</v>
      </c>
      <c r="F69" t="n">
        <v>363.53</v>
      </c>
      <c r="G69" t="n">
        <v>376.61</v>
      </c>
      <c r="H69" t="n">
        <v>168</v>
      </c>
      <c r="I69" t="n">
        <v>168</v>
      </c>
      <c r="J69" t="n">
        <v>-1</v>
      </c>
      <c r="K69" t="n">
        <v>-1</v>
      </c>
      <c r="L69">
        <f>HYPERLINK("https://www.defined.fi/sol/J7tYmq2JnQPvxyhcXpCDrvJnc9R5ts8rv7tgVHDPsw7U?maker=GuiU6MpLahPHSHYcsfSRjwLUm1AtZ9zP2eiLAkJMBjg","https://www.defined.fi/sol/J7tYmq2JnQPvxyhcXpCDrvJnc9R5ts8rv7tgVHDPsw7U?maker=GuiU6MpLahPHSHYcsfSRjwLUm1AtZ9zP2eiLAkJMBjg")</f>
        <v/>
      </c>
      <c r="M69">
        <f>HYPERLINK("https://dexscreener.com/solana/J7tYmq2JnQPvxyhcXpCDrvJnc9R5ts8rv7tgVHDPsw7U?maker=GuiU6MpLahPHSHYcsfSRjwLUm1AtZ9zP2eiLAkJMBjg","https://dexscreener.com/solana/J7tYmq2JnQPvxyhcXpCDrvJnc9R5ts8rv7tgVHDPsw7U?maker=GuiU6MpLahPHSHYcsfSRjwLUm1AtZ9zP2eiLAkJMBjg")</f>
        <v/>
      </c>
    </row>
    <row r="70">
      <c r="A70" t="inlineStr">
        <is>
          <t>7EYnhQoR9YM3N7UoaKRoA44Uy8JeaZV3qyouov87awMs</t>
        </is>
      </c>
      <c r="B70" t="inlineStr">
        <is>
          <t>SILLY</t>
        </is>
      </c>
      <c r="C70" t="n">
        <v>0</v>
      </c>
      <c r="D70" t="n">
        <v>2.72</v>
      </c>
      <c r="E70" t="n">
        <v>0.01</v>
      </c>
      <c r="F70" t="n">
        <v>251.96</v>
      </c>
      <c r="G70" t="n">
        <v>254.68</v>
      </c>
      <c r="H70" t="n">
        <v>76</v>
      </c>
      <c r="I70" t="n">
        <v>76</v>
      </c>
      <c r="J70" t="n">
        <v>-1</v>
      </c>
      <c r="K70" t="n">
        <v>-1</v>
      </c>
      <c r="L70">
        <f>HYPERLINK("https://www.defined.fi/sol/7EYnhQoR9YM3N7UoaKRoA44Uy8JeaZV3qyouov87awMs?maker=GuiU6MpLahPHSHYcsfSRjwLUm1AtZ9zP2eiLAkJMBjg","https://www.defined.fi/sol/7EYnhQoR9YM3N7UoaKRoA44Uy8JeaZV3qyouov87awMs?maker=GuiU6MpLahPHSHYcsfSRjwLUm1AtZ9zP2eiLAkJMBjg")</f>
        <v/>
      </c>
      <c r="M70">
        <f>HYPERLINK("https://dexscreener.com/solana/7EYnhQoR9YM3N7UoaKRoA44Uy8JeaZV3qyouov87awMs?maker=GuiU6MpLahPHSHYcsfSRjwLUm1AtZ9zP2eiLAkJMBjg","https://dexscreener.com/solana/7EYnhQoR9YM3N7UoaKRoA44Uy8JeaZV3qyouov87awMs?maker=GuiU6MpLahPHSHYcsfSRjwLUm1AtZ9zP2eiLAkJMBjg")</f>
        <v/>
      </c>
    </row>
    <row r="71">
      <c r="A71" t="inlineStr">
        <is>
          <t>3FoUAsGDbvTD6YZ4wVKJgTB76onJUKz7GPEBNiR5b8wc</t>
        </is>
      </c>
      <c r="B71" t="inlineStr">
        <is>
          <t>CHEEMS</t>
        </is>
      </c>
      <c r="C71" t="n">
        <v>0</v>
      </c>
      <c r="D71" t="n">
        <v>1.1</v>
      </c>
      <c r="E71" t="n">
        <v>0.02</v>
      </c>
      <c r="F71" t="n">
        <v>63.24</v>
      </c>
      <c r="G71" t="n">
        <v>64.33</v>
      </c>
      <c r="H71" t="n">
        <v>58</v>
      </c>
      <c r="I71" t="n">
        <v>58</v>
      </c>
      <c r="J71" t="n">
        <v>-1</v>
      </c>
      <c r="K71" t="n">
        <v>-1</v>
      </c>
      <c r="L71">
        <f>HYPERLINK("https://www.defined.fi/sol/3FoUAsGDbvTD6YZ4wVKJgTB76onJUKz7GPEBNiR5b8wc?maker=GuiU6MpLahPHSHYcsfSRjwLUm1AtZ9zP2eiLAkJMBjg","https://www.defined.fi/sol/3FoUAsGDbvTD6YZ4wVKJgTB76onJUKz7GPEBNiR5b8wc?maker=GuiU6MpLahPHSHYcsfSRjwLUm1AtZ9zP2eiLAkJMBjg")</f>
        <v/>
      </c>
      <c r="M71">
        <f>HYPERLINK("https://dexscreener.com/solana/3FoUAsGDbvTD6YZ4wVKJgTB76onJUKz7GPEBNiR5b8wc?maker=GuiU6MpLahPHSHYcsfSRjwLUm1AtZ9zP2eiLAkJMBjg","https://dexscreener.com/solana/3FoUAsGDbvTD6YZ4wVKJgTB76onJUKz7GPEBNiR5b8wc?maker=GuiU6MpLahPHSHYcsfSRjwLUm1AtZ9zP2eiLAkJMBjg")</f>
        <v/>
      </c>
    </row>
    <row r="72">
      <c r="A72" t="inlineStr">
        <is>
          <t>ARiZfq6dK19uNqxWyRudhbM2MswLyYhVUHdndGkffdGc</t>
        </is>
      </c>
      <c r="B72" t="inlineStr">
        <is>
          <t>GEMINI</t>
        </is>
      </c>
      <c r="C72" t="n">
        <v>0</v>
      </c>
      <c r="D72" t="n">
        <v>8.859999999999999</v>
      </c>
      <c r="E72" t="n">
        <v>0.04</v>
      </c>
      <c r="F72" t="n">
        <v>203.86</v>
      </c>
      <c r="G72" t="n">
        <v>212.72</v>
      </c>
      <c r="H72" t="n">
        <v>64</v>
      </c>
      <c r="I72" t="n">
        <v>64</v>
      </c>
      <c r="J72" t="n">
        <v>-1</v>
      </c>
      <c r="K72" t="n">
        <v>-1</v>
      </c>
      <c r="L72">
        <f>HYPERLINK("https://www.defined.fi/sol/ARiZfq6dK19uNqxWyRudhbM2MswLyYhVUHdndGkffdGc?maker=GuiU6MpLahPHSHYcsfSRjwLUm1AtZ9zP2eiLAkJMBjg","https://www.defined.fi/sol/ARiZfq6dK19uNqxWyRudhbM2MswLyYhVUHdndGkffdGc?maker=GuiU6MpLahPHSHYcsfSRjwLUm1AtZ9zP2eiLAkJMBjg")</f>
        <v/>
      </c>
      <c r="M72">
        <f>HYPERLINK("https://dexscreener.com/solana/ARiZfq6dK19uNqxWyRudhbM2MswLyYhVUHdndGkffdGc?maker=GuiU6MpLahPHSHYcsfSRjwLUm1AtZ9zP2eiLAkJMBjg","https://dexscreener.com/solana/ARiZfq6dK19uNqxWyRudhbM2MswLyYhVUHdndGkffdGc?maker=GuiU6MpLahPHSHYcsfSRjwLUm1AtZ9zP2eiLAkJMBjg")</f>
        <v/>
      </c>
    </row>
    <row r="73">
      <c r="A73" t="inlineStr">
        <is>
          <t>3dgCCb15HMQSA4Pn3Tfii5vRk7aRqTH95LJjxzsG2Mug</t>
        </is>
      </c>
      <c r="B73" t="inlineStr">
        <is>
          <t>HXD</t>
        </is>
      </c>
      <c r="C73" t="n">
        <v>0</v>
      </c>
      <c r="D73" t="n">
        <v>0.007</v>
      </c>
      <c r="E73" t="n">
        <v>0.02</v>
      </c>
      <c r="F73" t="n">
        <v>0.374</v>
      </c>
      <c r="G73" t="n">
        <v>0.381</v>
      </c>
      <c r="H73" t="n">
        <v>1</v>
      </c>
      <c r="I73" t="n">
        <v>1</v>
      </c>
      <c r="J73" t="n">
        <v>-1</v>
      </c>
      <c r="K73" t="n">
        <v>-1</v>
      </c>
      <c r="L73">
        <f>HYPERLINK("https://www.defined.fi/sol/3dgCCb15HMQSA4Pn3Tfii5vRk7aRqTH95LJjxzsG2Mug?maker=GuiU6MpLahPHSHYcsfSRjwLUm1AtZ9zP2eiLAkJMBjg","https://www.defined.fi/sol/3dgCCb15HMQSA4Pn3Tfii5vRk7aRqTH95LJjxzsG2Mug?maker=GuiU6MpLahPHSHYcsfSRjwLUm1AtZ9zP2eiLAkJMBjg")</f>
        <v/>
      </c>
      <c r="M73">
        <f>HYPERLINK("https://dexscreener.com/solana/3dgCCb15HMQSA4Pn3Tfii5vRk7aRqTH95LJjxzsG2Mug?maker=GuiU6MpLahPHSHYcsfSRjwLUm1AtZ9zP2eiLAkJMBjg","https://dexscreener.com/solana/3dgCCb15HMQSA4Pn3Tfii5vRk7aRqTH95LJjxzsG2Mug?maker=GuiU6MpLahPHSHYcsfSRjwLUm1AtZ9zP2eiLAkJMBjg")</f>
        <v/>
      </c>
    </row>
    <row r="74">
      <c r="A74" t="inlineStr">
        <is>
          <t>3WPep4ufaToK1aS5s8BL9inzeUrt4DYaQCiic6ZkkC1U</t>
        </is>
      </c>
      <c r="B74" t="inlineStr">
        <is>
          <t>GIKO</t>
        </is>
      </c>
      <c r="C74" t="n">
        <v>0</v>
      </c>
      <c r="D74" t="n">
        <v>15.04</v>
      </c>
      <c r="E74" t="n">
        <v>0.01</v>
      </c>
      <c r="F74" t="n">
        <v>1309.41</v>
      </c>
      <c r="G74" t="n">
        <v>1335.78</v>
      </c>
      <c r="H74" t="n">
        <v>223</v>
      </c>
      <c r="I74" t="n">
        <v>224</v>
      </c>
      <c r="J74" t="n">
        <v>-1</v>
      </c>
      <c r="K74" t="n">
        <v>-1</v>
      </c>
      <c r="L74">
        <f>HYPERLINK("https://www.defined.fi/sol/3WPep4ufaToK1aS5s8BL9inzeUrt4DYaQCiic6ZkkC1U?maker=GuiU6MpLahPHSHYcsfSRjwLUm1AtZ9zP2eiLAkJMBjg","https://www.defined.fi/sol/3WPep4ufaToK1aS5s8BL9inzeUrt4DYaQCiic6ZkkC1U?maker=GuiU6MpLahPHSHYcsfSRjwLUm1AtZ9zP2eiLAkJMBjg")</f>
        <v/>
      </c>
      <c r="M74">
        <f>HYPERLINK("https://dexscreener.com/solana/3WPep4ufaToK1aS5s8BL9inzeUrt4DYaQCiic6ZkkC1U?maker=GuiU6MpLahPHSHYcsfSRjwLUm1AtZ9zP2eiLAkJMBjg","https://dexscreener.com/solana/3WPep4ufaToK1aS5s8BL9inzeUrt4DYaQCiic6ZkkC1U?maker=GuiU6MpLahPHSHYcsfSRjwLUm1AtZ9zP2eiLAkJMBjg")</f>
        <v/>
      </c>
    </row>
    <row r="75">
      <c r="A75" t="inlineStr">
        <is>
          <t>DEJiPKx5GActUtB6qUssreUxkhXtL4hTQAAJZ7Ccw8se</t>
        </is>
      </c>
      <c r="B75" t="inlineStr">
        <is>
          <t>XD</t>
        </is>
      </c>
      <c r="C75" t="n">
        <v>0</v>
      </c>
      <c r="D75" t="n">
        <v>5.95</v>
      </c>
      <c r="E75" t="n">
        <v>0.03</v>
      </c>
      <c r="F75" t="n">
        <v>203.3</v>
      </c>
      <c r="G75" t="n">
        <v>201.51</v>
      </c>
      <c r="H75" t="n">
        <v>148</v>
      </c>
      <c r="I75" t="n">
        <v>147</v>
      </c>
      <c r="J75" t="n">
        <v>-1</v>
      </c>
      <c r="K75" t="n">
        <v>-1</v>
      </c>
      <c r="L75">
        <f>HYPERLINK("https://www.defined.fi/sol/DEJiPKx5GActUtB6qUssreUxkhXtL4hTQAAJZ7Ccw8se?maker=GuiU6MpLahPHSHYcsfSRjwLUm1AtZ9zP2eiLAkJMBjg","https://www.defined.fi/sol/DEJiPKx5GActUtB6qUssreUxkhXtL4hTQAAJZ7Ccw8se?maker=GuiU6MpLahPHSHYcsfSRjwLUm1AtZ9zP2eiLAkJMBjg")</f>
        <v/>
      </c>
      <c r="M75">
        <f>HYPERLINK("https://dexscreener.com/solana/DEJiPKx5GActUtB6qUssreUxkhXtL4hTQAAJZ7Ccw8se?maker=GuiU6MpLahPHSHYcsfSRjwLUm1AtZ9zP2eiLAkJMBjg","https://dexscreener.com/solana/DEJiPKx5GActUtB6qUssreUxkhXtL4hTQAAJZ7Ccw8se?maker=GuiU6MpLahPHSHYcsfSRjwLUm1AtZ9zP2eiLAkJMBjg")</f>
        <v/>
      </c>
    </row>
    <row r="76">
      <c r="A76" t="inlineStr">
        <is>
          <t>KMNo3nJsBXfcpJTVhZcXLW7RmTwTt4GVFE7suUBo9sS</t>
        </is>
      </c>
      <c r="B76" t="inlineStr">
        <is>
          <t>KMNO</t>
        </is>
      </c>
      <c r="C76" t="n">
        <v>0</v>
      </c>
      <c r="D76" t="n">
        <v>-4.62</v>
      </c>
      <c r="E76" t="n">
        <v>-0.01</v>
      </c>
      <c r="F76" t="n">
        <v>308.14</v>
      </c>
      <c r="G76" t="n">
        <v>455.35</v>
      </c>
      <c r="H76" t="n">
        <v>29</v>
      </c>
      <c r="I76" t="n">
        <v>31</v>
      </c>
      <c r="J76" t="n">
        <v>-1</v>
      </c>
      <c r="K76" t="n">
        <v>-1</v>
      </c>
      <c r="L76">
        <f>HYPERLINK("https://www.defined.fi/sol/KMNo3nJsBXfcpJTVhZcXLW7RmTwTt4GVFE7suUBo9sS?maker=GuiU6MpLahPHSHYcsfSRjwLUm1AtZ9zP2eiLAkJMBjg","https://www.defined.fi/sol/KMNo3nJsBXfcpJTVhZcXLW7RmTwTt4GVFE7suUBo9sS?maker=GuiU6MpLahPHSHYcsfSRjwLUm1AtZ9zP2eiLAkJMBjg")</f>
        <v/>
      </c>
      <c r="M76">
        <f>HYPERLINK("https://dexscreener.com/solana/KMNo3nJsBXfcpJTVhZcXLW7RmTwTt4GVFE7suUBo9sS?maker=GuiU6MpLahPHSHYcsfSRjwLUm1AtZ9zP2eiLAkJMBjg","https://dexscreener.com/solana/KMNo3nJsBXfcpJTVhZcXLW7RmTwTt4GVFE7suUBo9sS?maker=GuiU6MpLahPHSHYcsfSRjwLUm1AtZ9zP2eiLAkJMBjg")</f>
        <v/>
      </c>
    </row>
    <row r="77">
      <c r="A77" t="inlineStr">
        <is>
          <t>8Cd7wXoPb5Yt9cUGtmHNqAEmpMDrhfcVqnGbLC48b8Qm</t>
        </is>
      </c>
      <c r="B77" t="inlineStr">
        <is>
          <t>LEO</t>
        </is>
      </c>
      <c r="C77" t="n">
        <v>0</v>
      </c>
      <c r="D77" t="n">
        <v>1.36</v>
      </c>
      <c r="E77" t="n">
        <v>0.02</v>
      </c>
      <c r="F77" t="n">
        <v>68.14</v>
      </c>
      <c r="G77" t="n">
        <v>69.5</v>
      </c>
      <c r="H77" t="n">
        <v>40</v>
      </c>
      <c r="I77" t="n">
        <v>40</v>
      </c>
      <c r="J77" t="n">
        <v>-1</v>
      </c>
      <c r="K77" t="n">
        <v>-1</v>
      </c>
      <c r="L77">
        <f>HYPERLINK("https://www.defined.fi/sol/8Cd7wXoPb5Yt9cUGtmHNqAEmpMDrhfcVqnGbLC48b8Qm?maker=GuiU6MpLahPHSHYcsfSRjwLUm1AtZ9zP2eiLAkJMBjg","https://www.defined.fi/sol/8Cd7wXoPb5Yt9cUGtmHNqAEmpMDrhfcVqnGbLC48b8Qm?maker=GuiU6MpLahPHSHYcsfSRjwLUm1AtZ9zP2eiLAkJMBjg")</f>
        <v/>
      </c>
      <c r="M77">
        <f>HYPERLINK("https://dexscreener.com/solana/8Cd7wXoPb5Yt9cUGtmHNqAEmpMDrhfcVqnGbLC48b8Qm?maker=GuiU6MpLahPHSHYcsfSRjwLUm1AtZ9zP2eiLAkJMBjg","https://dexscreener.com/solana/8Cd7wXoPb5Yt9cUGtmHNqAEmpMDrhfcVqnGbLC48b8Qm?maker=GuiU6MpLahPHSHYcsfSRjwLUm1AtZ9zP2eiLAkJMBjg")</f>
        <v/>
      </c>
    </row>
    <row r="78">
      <c r="A78" t="inlineStr">
        <is>
          <t>7Zt2KUh5mkpEpPGcNcFy51aGkh9Ycb5ELcqRH1n2GmAe</t>
        </is>
      </c>
      <c r="B78" t="inlineStr">
        <is>
          <t>LIBRA</t>
        </is>
      </c>
      <c r="C78" t="n">
        <v>0</v>
      </c>
      <c r="D78" t="n">
        <v>1.81</v>
      </c>
      <c r="E78" t="n">
        <v>0.04</v>
      </c>
      <c r="F78" t="n">
        <v>42.39</v>
      </c>
      <c r="G78" t="n">
        <v>44.21</v>
      </c>
      <c r="H78" t="n">
        <v>30</v>
      </c>
      <c r="I78" t="n">
        <v>30</v>
      </c>
      <c r="J78" t="n">
        <v>-1</v>
      </c>
      <c r="K78" t="n">
        <v>-1</v>
      </c>
      <c r="L78">
        <f>HYPERLINK("https://www.defined.fi/sol/7Zt2KUh5mkpEpPGcNcFy51aGkh9Ycb5ELcqRH1n2GmAe?maker=GuiU6MpLahPHSHYcsfSRjwLUm1AtZ9zP2eiLAkJMBjg","https://www.defined.fi/sol/7Zt2KUh5mkpEpPGcNcFy51aGkh9Ycb5ELcqRH1n2GmAe?maker=GuiU6MpLahPHSHYcsfSRjwLUm1AtZ9zP2eiLAkJMBjg")</f>
        <v/>
      </c>
      <c r="M78">
        <f>HYPERLINK("https://dexscreener.com/solana/7Zt2KUh5mkpEpPGcNcFy51aGkh9Ycb5ELcqRH1n2GmAe?maker=GuiU6MpLahPHSHYcsfSRjwLUm1AtZ9zP2eiLAkJMBjg","https://dexscreener.com/solana/7Zt2KUh5mkpEpPGcNcFy51aGkh9Ycb5ELcqRH1n2GmAe?maker=GuiU6MpLahPHSHYcsfSRjwLUm1AtZ9zP2eiLAkJMBjg")</f>
        <v/>
      </c>
    </row>
    <row r="79">
      <c r="A79" t="inlineStr">
        <is>
          <t>DtR4D9FtVoTX2569gaL837ZgrB6wNjj6tkmnX9Rdk9B2</t>
        </is>
      </c>
      <c r="B79" t="inlineStr">
        <is>
          <t>aura</t>
        </is>
      </c>
      <c r="C79" t="n">
        <v>0</v>
      </c>
      <c r="D79" t="n">
        <v>21.01</v>
      </c>
      <c r="E79" t="n">
        <v>0.01</v>
      </c>
      <c r="F79" t="n">
        <v>1418.43</v>
      </c>
      <c r="G79" t="n">
        <v>1435.51</v>
      </c>
      <c r="H79" t="n">
        <v>270</v>
      </c>
      <c r="I79" t="n">
        <v>267</v>
      </c>
      <c r="J79" t="n">
        <v>-1</v>
      </c>
      <c r="K79" t="n">
        <v>-1</v>
      </c>
      <c r="L79">
        <f>HYPERLINK("https://www.defined.fi/sol/DtR4D9FtVoTX2569gaL837ZgrB6wNjj6tkmnX9Rdk9B2?maker=GuiU6MpLahPHSHYcsfSRjwLUm1AtZ9zP2eiLAkJMBjg","https://www.defined.fi/sol/DtR4D9FtVoTX2569gaL837ZgrB6wNjj6tkmnX9Rdk9B2?maker=GuiU6MpLahPHSHYcsfSRjwLUm1AtZ9zP2eiLAkJMBjg")</f>
        <v/>
      </c>
      <c r="M79">
        <f>HYPERLINK("https://dexscreener.com/solana/DtR4D9FtVoTX2569gaL837ZgrB6wNjj6tkmnX9Rdk9B2?maker=GuiU6MpLahPHSHYcsfSRjwLUm1AtZ9zP2eiLAkJMBjg","https://dexscreener.com/solana/DtR4D9FtVoTX2569gaL837ZgrB6wNjj6tkmnX9Rdk9B2?maker=GuiU6MpLahPHSHYcsfSRjwLUm1AtZ9zP2eiLAkJMBjg")</f>
        <v/>
      </c>
    </row>
    <row r="80">
      <c r="A80" t="inlineStr">
        <is>
          <t>GhFiFrExPY3proVF96oth1gESWA5QPQzdtb8cy8b1YZv</t>
        </is>
      </c>
      <c r="B80" t="inlineStr">
        <is>
          <t>ARIES</t>
        </is>
      </c>
      <c r="C80" t="n">
        <v>0</v>
      </c>
      <c r="D80" t="n">
        <v>1.53</v>
      </c>
      <c r="E80" t="n">
        <v>0.03</v>
      </c>
      <c r="F80" t="n">
        <v>60.31</v>
      </c>
      <c r="G80" t="n">
        <v>61.84</v>
      </c>
      <c r="H80" t="n">
        <v>28</v>
      </c>
      <c r="I80" t="n">
        <v>28</v>
      </c>
      <c r="J80" t="n">
        <v>-1</v>
      </c>
      <c r="K80" t="n">
        <v>-1</v>
      </c>
      <c r="L80">
        <f>HYPERLINK("https://www.defined.fi/sol/GhFiFrExPY3proVF96oth1gESWA5QPQzdtb8cy8b1YZv?maker=GuiU6MpLahPHSHYcsfSRjwLUm1AtZ9zP2eiLAkJMBjg","https://www.defined.fi/sol/GhFiFrExPY3proVF96oth1gESWA5QPQzdtb8cy8b1YZv?maker=GuiU6MpLahPHSHYcsfSRjwLUm1AtZ9zP2eiLAkJMBjg")</f>
        <v/>
      </c>
      <c r="M80">
        <f>HYPERLINK("https://dexscreener.com/solana/GhFiFrExPY3proVF96oth1gESWA5QPQzdtb8cy8b1YZv?maker=GuiU6MpLahPHSHYcsfSRjwLUm1AtZ9zP2eiLAkJMBjg","https://dexscreener.com/solana/GhFiFrExPY3proVF96oth1gESWA5QPQzdtb8cy8b1YZv?maker=GuiU6MpLahPHSHYcsfSRjwLUm1AtZ9zP2eiLAkJMBjg")</f>
        <v/>
      </c>
    </row>
    <row r="81">
      <c r="A81" t="inlineStr">
        <is>
          <t>HaP8r3ksG76PhQLTqR8FYBeNiQpejcFbQmiHbg787Ut1</t>
        </is>
      </c>
      <c r="B81" t="inlineStr">
        <is>
          <t>TRUMP</t>
        </is>
      </c>
      <c r="C81" t="n">
        <v>0</v>
      </c>
      <c r="D81" t="n">
        <v>14.37</v>
      </c>
      <c r="E81" t="n">
        <v>0.02</v>
      </c>
      <c r="F81" t="n">
        <v>609.92</v>
      </c>
      <c r="G81" t="n">
        <v>623.6799999999999</v>
      </c>
      <c r="H81" t="n">
        <v>142</v>
      </c>
      <c r="I81" t="n">
        <v>141</v>
      </c>
      <c r="J81" t="n">
        <v>-1</v>
      </c>
      <c r="K81" t="n">
        <v>-1</v>
      </c>
      <c r="L81">
        <f>HYPERLINK("https://www.defined.fi/sol/HaP8r3ksG76PhQLTqR8FYBeNiQpejcFbQmiHbg787Ut1?maker=GuiU6MpLahPHSHYcsfSRjwLUm1AtZ9zP2eiLAkJMBjg","https://www.defined.fi/sol/HaP8r3ksG76PhQLTqR8FYBeNiQpejcFbQmiHbg787Ut1?maker=GuiU6MpLahPHSHYcsfSRjwLUm1AtZ9zP2eiLAkJMBjg")</f>
        <v/>
      </c>
      <c r="M81">
        <f>HYPERLINK("https://dexscreener.com/solana/HaP8r3ksG76PhQLTqR8FYBeNiQpejcFbQmiHbg787Ut1?maker=GuiU6MpLahPHSHYcsfSRjwLUm1AtZ9zP2eiLAkJMBjg","https://dexscreener.com/solana/HaP8r3ksG76PhQLTqR8FYBeNiQpejcFbQmiHbg787Ut1?maker=GuiU6MpLahPHSHYcsfSRjwLUm1AtZ9zP2eiLAkJMBjg")</f>
        <v/>
      </c>
    </row>
    <row r="82">
      <c r="A82" t="inlineStr">
        <is>
          <t>AEXbqWmEHY4wXS1XeLfieBDh3ZEvVqkAdDzdaMAwpump</t>
        </is>
      </c>
      <c r="B82" t="inlineStr">
        <is>
          <t>LIGMA</t>
        </is>
      </c>
      <c r="C82" t="n">
        <v>0</v>
      </c>
      <c r="D82" t="n">
        <v>5.05</v>
      </c>
      <c r="E82" t="n">
        <v>0.02</v>
      </c>
      <c r="F82" t="n">
        <v>230.38</v>
      </c>
      <c r="G82" t="n">
        <v>235.44</v>
      </c>
      <c r="H82" t="n">
        <v>91</v>
      </c>
      <c r="I82" t="n">
        <v>91</v>
      </c>
      <c r="J82" t="n">
        <v>-1</v>
      </c>
      <c r="K82" t="n">
        <v>-1</v>
      </c>
      <c r="L82">
        <f>HYPERLINK("https://www.defined.fi/sol/AEXbqWmEHY4wXS1XeLfieBDh3ZEvVqkAdDzdaMAwpump?maker=GuiU6MpLahPHSHYcsfSRjwLUm1AtZ9zP2eiLAkJMBjg","https://www.defined.fi/sol/AEXbqWmEHY4wXS1XeLfieBDh3ZEvVqkAdDzdaMAwpump?maker=GuiU6MpLahPHSHYcsfSRjwLUm1AtZ9zP2eiLAkJMBjg")</f>
        <v/>
      </c>
      <c r="M82">
        <f>HYPERLINK("https://dexscreener.com/solana/AEXbqWmEHY4wXS1XeLfieBDh3ZEvVqkAdDzdaMAwpump?maker=GuiU6MpLahPHSHYcsfSRjwLUm1AtZ9zP2eiLAkJMBjg","https://dexscreener.com/solana/AEXbqWmEHY4wXS1XeLfieBDh3ZEvVqkAdDzdaMAwpump?maker=GuiU6MpLahPHSHYcsfSRjwLUm1AtZ9zP2eiLAkJMBjg")</f>
        <v/>
      </c>
    </row>
    <row r="83">
      <c r="A83" t="inlineStr">
        <is>
          <t>GVHB9WiL3NEKGpYedYRFDUjtpW28KAJkpqgppSx4pump</t>
        </is>
      </c>
      <c r="B83" t="inlineStr">
        <is>
          <t>froco</t>
        </is>
      </c>
      <c r="C83" t="n">
        <v>0</v>
      </c>
      <c r="D83" t="n">
        <v>0</v>
      </c>
      <c r="E83" t="n">
        <v>-1</v>
      </c>
      <c r="F83" t="n">
        <v>0</v>
      </c>
      <c r="G83" t="n">
        <v>0</v>
      </c>
      <c r="H83" t="n">
        <v>0</v>
      </c>
      <c r="I83" t="n">
        <v>0</v>
      </c>
      <c r="J83" t="n">
        <v>-1</v>
      </c>
      <c r="K83" t="n">
        <v>-1</v>
      </c>
      <c r="L83">
        <f>HYPERLINK("https://www.defined.fi/sol/GVHB9WiL3NEKGpYedYRFDUjtpW28KAJkpqgppSx4pump?maker=GuiU6MpLahPHSHYcsfSRjwLUm1AtZ9zP2eiLAkJMBjg","https://www.defined.fi/sol/GVHB9WiL3NEKGpYedYRFDUjtpW28KAJkpqgppSx4pump?maker=GuiU6MpLahPHSHYcsfSRjwLUm1AtZ9zP2eiLAkJMBjg")</f>
        <v/>
      </c>
      <c r="M83">
        <f>HYPERLINK("https://dexscreener.com/solana/GVHB9WiL3NEKGpYedYRFDUjtpW28KAJkpqgppSx4pump?maker=GuiU6MpLahPHSHYcsfSRjwLUm1AtZ9zP2eiLAkJMBjg","https://dexscreener.com/solana/GVHB9WiL3NEKGpYedYRFDUjtpW28KAJkpqgppSx4pump?maker=GuiU6MpLahPHSHYcsfSRjwLUm1AtZ9zP2eiLAkJMBjg")</f>
        <v/>
      </c>
    </row>
    <row r="84">
      <c r="A84" t="inlineStr">
        <is>
          <t>HUdqc5MR5h3FssESabPnQ1GTgTcPvnNudAuLj5J6a9sU</t>
        </is>
      </c>
      <c r="B84" t="inlineStr">
        <is>
          <t>BONGO</t>
        </is>
      </c>
      <c r="C84" t="n">
        <v>0</v>
      </c>
      <c r="D84" t="n">
        <v>18.72</v>
      </c>
      <c r="E84" t="n">
        <v>0.02</v>
      </c>
      <c r="F84" t="n">
        <v>852.22</v>
      </c>
      <c r="G84" t="n">
        <v>870.95</v>
      </c>
      <c r="H84" t="n">
        <v>198</v>
      </c>
      <c r="I84" t="n">
        <v>198</v>
      </c>
      <c r="J84" t="n">
        <v>-1</v>
      </c>
      <c r="K84" t="n">
        <v>-1</v>
      </c>
      <c r="L84">
        <f>HYPERLINK("https://www.defined.fi/sol/HUdqc5MR5h3FssESabPnQ1GTgTcPvnNudAuLj5J6a9sU?maker=GuiU6MpLahPHSHYcsfSRjwLUm1AtZ9zP2eiLAkJMBjg","https://www.defined.fi/sol/HUdqc5MR5h3FssESabPnQ1GTgTcPvnNudAuLj5J6a9sU?maker=GuiU6MpLahPHSHYcsfSRjwLUm1AtZ9zP2eiLAkJMBjg")</f>
        <v/>
      </c>
      <c r="M84">
        <f>HYPERLINK("https://dexscreener.com/solana/HUdqc5MR5h3FssESabPnQ1GTgTcPvnNudAuLj5J6a9sU?maker=GuiU6MpLahPHSHYcsfSRjwLUm1AtZ9zP2eiLAkJMBjg","https://dexscreener.com/solana/HUdqc5MR5h3FssESabPnQ1GTgTcPvnNudAuLj5J6a9sU?maker=GuiU6MpLahPHSHYcsfSRjwLUm1AtZ9zP2eiLAkJMBjg")</f>
        <v/>
      </c>
    </row>
    <row r="85">
      <c r="A85" t="inlineStr">
        <is>
          <t>Fm9rHUTF5v3hwMLbStjZXqNBBoZyGriQaFM6sTFz3K8A</t>
        </is>
      </c>
      <c r="B85" t="inlineStr">
        <is>
          <t>MBS</t>
        </is>
      </c>
      <c r="C85" t="n">
        <v>0</v>
      </c>
      <c r="D85" t="n">
        <v>3.39</v>
      </c>
      <c r="E85" t="n">
        <v>0.02</v>
      </c>
      <c r="F85" t="n">
        <v>149.26</v>
      </c>
      <c r="G85" t="n">
        <v>152.65</v>
      </c>
      <c r="H85" t="n">
        <v>51</v>
      </c>
      <c r="I85" t="n">
        <v>51</v>
      </c>
      <c r="J85" t="n">
        <v>-1</v>
      </c>
      <c r="K85" t="n">
        <v>-1</v>
      </c>
      <c r="L85">
        <f>HYPERLINK("https://www.defined.fi/sol/Fm9rHUTF5v3hwMLbStjZXqNBBoZyGriQaFM6sTFz3K8A?maker=GuiU6MpLahPHSHYcsfSRjwLUm1AtZ9zP2eiLAkJMBjg","https://www.defined.fi/sol/Fm9rHUTF5v3hwMLbStjZXqNBBoZyGriQaFM6sTFz3K8A?maker=GuiU6MpLahPHSHYcsfSRjwLUm1AtZ9zP2eiLAkJMBjg")</f>
        <v/>
      </c>
      <c r="M85">
        <f>HYPERLINK("https://dexscreener.com/solana/Fm9rHUTF5v3hwMLbStjZXqNBBoZyGriQaFM6sTFz3K8A?maker=GuiU6MpLahPHSHYcsfSRjwLUm1AtZ9zP2eiLAkJMBjg","https://dexscreener.com/solana/Fm9rHUTF5v3hwMLbStjZXqNBBoZyGriQaFM6sTFz3K8A?maker=GuiU6MpLahPHSHYcsfSRjwLUm1AtZ9zP2eiLAkJMBjg")</f>
        <v/>
      </c>
    </row>
    <row r="86">
      <c r="A86" t="inlineStr">
        <is>
          <t>BkVeSP2GsXV3AYoRJBSZTpFE8sXmcuGnRQcFgoWspump</t>
        </is>
      </c>
      <c r="B86" t="inlineStr">
        <is>
          <t>autism</t>
        </is>
      </c>
      <c r="C86" t="n">
        <v>0</v>
      </c>
      <c r="D86" t="n">
        <v>6.17</v>
      </c>
      <c r="E86" t="n">
        <v>0.02</v>
      </c>
      <c r="F86" t="n">
        <v>322.44</v>
      </c>
      <c r="G86" t="n">
        <v>328.61</v>
      </c>
      <c r="H86" t="n">
        <v>129</v>
      </c>
      <c r="I86" t="n">
        <v>129</v>
      </c>
      <c r="J86" t="n">
        <v>-1</v>
      </c>
      <c r="K86" t="n">
        <v>-1</v>
      </c>
      <c r="L86">
        <f>HYPERLINK("https://www.defined.fi/sol/BkVeSP2GsXV3AYoRJBSZTpFE8sXmcuGnRQcFgoWspump?maker=GuiU6MpLahPHSHYcsfSRjwLUm1AtZ9zP2eiLAkJMBjg","https://www.defined.fi/sol/BkVeSP2GsXV3AYoRJBSZTpFE8sXmcuGnRQcFgoWspump?maker=GuiU6MpLahPHSHYcsfSRjwLUm1AtZ9zP2eiLAkJMBjg")</f>
        <v/>
      </c>
      <c r="M86">
        <f>HYPERLINK("https://dexscreener.com/solana/BkVeSP2GsXV3AYoRJBSZTpFE8sXmcuGnRQcFgoWspump?maker=GuiU6MpLahPHSHYcsfSRjwLUm1AtZ9zP2eiLAkJMBjg","https://dexscreener.com/solana/BkVeSP2GsXV3AYoRJBSZTpFE8sXmcuGnRQcFgoWspump?maker=GuiU6MpLahPHSHYcsfSRjwLUm1AtZ9zP2eiLAkJMBjg")</f>
        <v/>
      </c>
    </row>
    <row r="87">
      <c r="A87" t="inlineStr">
        <is>
          <t>HtCqD3o5aF1RXcyGi6AW11PoB3bZmFdA8kvVyhJrpump</t>
        </is>
      </c>
      <c r="B87" t="inlineStr">
        <is>
          <t>GMika</t>
        </is>
      </c>
      <c r="C87" t="n">
        <v>0</v>
      </c>
      <c r="D87" t="n">
        <v>71.02</v>
      </c>
      <c r="E87" t="n">
        <v>0.02</v>
      </c>
      <c r="F87" t="n">
        <v>3033.53</v>
      </c>
      <c r="G87" t="n">
        <v>3104.55</v>
      </c>
      <c r="H87" t="n">
        <v>462</v>
      </c>
      <c r="I87" t="n">
        <v>462</v>
      </c>
      <c r="J87" t="n">
        <v>-1</v>
      </c>
      <c r="K87" t="n">
        <v>-1</v>
      </c>
      <c r="L87">
        <f>HYPERLINK("https://www.defined.fi/sol/HtCqD3o5aF1RXcyGi6AW11PoB3bZmFdA8kvVyhJrpump?maker=GuiU6MpLahPHSHYcsfSRjwLUm1AtZ9zP2eiLAkJMBjg","https://www.defined.fi/sol/HtCqD3o5aF1RXcyGi6AW11PoB3bZmFdA8kvVyhJrpump?maker=GuiU6MpLahPHSHYcsfSRjwLUm1AtZ9zP2eiLAkJMBjg")</f>
        <v/>
      </c>
      <c r="M87">
        <f>HYPERLINK("https://dexscreener.com/solana/HtCqD3o5aF1RXcyGi6AW11PoB3bZmFdA8kvVyhJrpump?maker=GuiU6MpLahPHSHYcsfSRjwLUm1AtZ9zP2eiLAkJMBjg","https://dexscreener.com/solana/HtCqD3o5aF1RXcyGi6AW11PoB3bZmFdA8kvVyhJrpump?maker=GuiU6MpLahPHSHYcsfSRjwLUm1AtZ9zP2eiLAkJMBjg")</f>
        <v/>
      </c>
    </row>
    <row r="88">
      <c r="A88" t="inlineStr">
        <is>
          <t>3qq54YqAKG3TcrwNHXFSpMCWoL8gmMuPceJ4FG9npump</t>
        </is>
      </c>
      <c r="B88" t="inlineStr">
        <is>
          <t>CLANKER</t>
        </is>
      </c>
      <c r="C88" t="n">
        <v>0</v>
      </c>
      <c r="D88" t="n">
        <v>5.79</v>
      </c>
      <c r="E88" t="n">
        <v>0.03</v>
      </c>
      <c r="F88" t="n">
        <v>208.68</v>
      </c>
      <c r="G88" t="n">
        <v>214.47</v>
      </c>
      <c r="H88" t="n">
        <v>129</v>
      </c>
      <c r="I88" t="n">
        <v>129</v>
      </c>
      <c r="J88" t="n">
        <v>-1</v>
      </c>
      <c r="K88" t="n">
        <v>-1</v>
      </c>
      <c r="L88">
        <f>HYPERLINK("https://www.defined.fi/sol/3qq54YqAKG3TcrwNHXFSpMCWoL8gmMuPceJ4FG9npump?maker=GuiU6MpLahPHSHYcsfSRjwLUm1AtZ9zP2eiLAkJMBjg","https://www.defined.fi/sol/3qq54YqAKG3TcrwNHXFSpMCWoL8gmMuPceJ4FG9npump?maker=GuiU6MpLahPHSHYcsfSRjwLUm1AtZ9zP2eiLAkJMBjg")</f>
        <v/>
      </c>
      <c r="M88">
        <f>HYPERLINK("https://dexscreener.com/solana/3qq54YqAKG3TcrwNHXFSpMCWoL8gmMuPceJ4FG9npump?maker=GuiU6MpLahPHSHYcsfSRjwLUm1AtZ9zP2eiLAkJMBjg","https://dexscreener.com/solana/3qq54YqAKG3TcrwNHXFSpMCWoL8gmMuPceJ4FG9npump?maker=GuiU6MpLahPHSHYcsfSRjwLUm1AtZ9zP2eiLAkJMBjg")</f>
        <v/>
      </c>
    </row>
    <row r="89">
      <c r="A89" t="inlineStr">
        <is>
          <t>4vMsoUT2BWatFweudnQM1xedRLfJgJ7hswhcpz4xgBTy</t>
        </is>
      </c>
      <c r="B89" t="inlineStr">
        <is>
          <t>HONEY</t>
        </is>
      </c>
      <c r="C89" t="n">
        <v>0</v>
      </c>
      <c r="D89" t="n">
        <v>1.77</v>
      </c>
      <c r="E89" t="n">
        <v>0.04</v>
      </c>
      <c r="F89" t="n">
        <v>46.23</v>
      </c>
      <c r="G89" t="n">
        <v>48.01</v>
      </c>
      <c r="H89" t="n">
        <v>15</v>
      </c>
      <c r="I89" t="n">
        <v>15</v>
      </c>
      <c r="J89" t="n">
        <v>-1</v>
      </c>
      <c r="K89" t="n">
        <v>-1</v>
      </c>
      <c r="L89">
        <f>HYPERLINK("https://www.defined.fi/sol/4vMsoUT2BWatFweudnQM1xedRLfJgJ7hswhcpz4xgBTy?maker=GuiU6MpLahPHSHYcsfSRjwLUm1AtZ9zP2eiLAkJMBjg","https://www.defined.fi/sol/4vMsoUT2BWatFweudnQM1xedRLfJgJ7hswhcpz4xgBTy?maker=GuiU6MpLahPHSHYcsfSRjwLUm1AtZ9zP2eiLAkJMBjg")</f>
        <v/>
      </c>
      <c r="M89">
        <f>HYPERLINK("https://dexscreener.com/solana/4vMsoUT2BWatFweudnQM1xedRLfJgJ7hswhcpz4xgBTy?maker=GuiU6MpLahPHSHYcsfSRjwLUm1AtZ9zP2eiLAkJMBjg","https://dexscreener.com/solana/4vMsoUT2BWatFweudnQM1xedRLfJgJ7hswhcpz4xgBTy?maker=GuiU6MpLahPHSHYcsfSRjwLUm1AtZ9zP2eiLAkJMBjg")</f>
        <v/>
      </c>
    </row>
    <row r="90">
      <c r="A90" t="inlineStr">
        <is>
          <t>FtHCi9cxJSSizrzMzsPjAfTfJi32V1CGRDM5Skqn4QBF</t>
        </is>
      </c>
      <c r="B90" t="inlineStr">
        <is>
          <t>pixi</t>
        </is>
      </c>
      <c r="C90" t="n">
        <v>0</v>
      </c>
      <c r="D90" t="n">
        <v>7.04</v>
      </c>
      <c r="E90" t="n">
        <v>0.04</v>
      </c>
      <c r="F90" t="n">
        <v>190.57</v>
      </c>
      <c r="G90" t="n">
        <v>197.61</v>
      </c>
      <c r="H90" t="n">
        <v>62</v>
      </c>
      <c r="I90" t="n">
        <v>62</v>
      </c>
      <c r="J90" t="n">
        <v>-1</v>
      </c>
      <c r="K90" t="n">
        <v>-1</v>
      </c>
      <c r="L90">
        <f>HYPERLINK("https://www.defined.fi/sol/FtHCi9cxJSSizrzMzsPjAfTfJi32V1CGRDM5Skqn4QBF?maker=GuiU6MpLahPHSHYcsfSRjwLUm1AtZ9zP2eiLAkJMBjg","https://www.defined.fi/sol/FtHCi9cxJSSizrzMzsPjAfTfJi32V1CGRDM5Skqn4QBF?maker=GuiU6MpLahPHSHYcsfSRjwLUm1AtZ9zP2eiLAkJMBjg")</f>
        <v/>
      </c>
      <c r="M90">
        <f>HYPERLINK("https://dexscreener.com/solana/FtHCi9cxJSSizrzMzsPjAfTfJi32V1CGRDM5Skqn4QBF?maker=GuiU6MpLahPHSHYcsfSRjwLUm1AtZ9zP2eiLAkJMBjg","https://dexscreener.com/solana/FtHCi9cxJSSizrzMzsPjAfTfJi32V1CGRDM5Skqn4QBF?maker=GuiU6MpLahPHSHYcsfSRjwLUm1AtZ9zP2eiLAkJMBjg")</f>
        <v/>
      </c>
    </row>
    <row r="91">
      <c r="A91" t="inlineStr">
        <is>
          <t>APoM2sXUzdRHTkUjXSsdUheX1wPPdP4HFLotmtRNMU8P</t>
        </is>
      </c>
      <c r="B91" t="inlineStr">
        <is>
          <t>rot</t>
        </is>
      </c>
      <c r="C91" t="n">
        <v>0</v>
      </c>
      <c r="D91" t="n">
        <v>1.6</v>
      </c>
      <c r="E91" t="n">
        <v>0.04</v>
      </c>
      <c r="F91" t="n">
        <v>36.75</v>
      </c>
      <c r="G91" t="n">
        <v>38.35</v>
      </c>
      <c r="H91" t="n">
        <v>27</v>
      </c>
      <c r="I91" t="n">
        <v>27</v>
      </c>
      <c r="J91" t="n">
        <v>-1</v>
      </c>
      <c r="K91" t="n">
        <v>-1</v>
      </c>
      <c r="L91">
        <f>HYPERLINK("https://www.defined.fi/sol/APoM2sXUzdRHTkUjXSsdUheX1wPPdP4HFLotmtRNMU8P?maker=GuiU6MpLahPHSHYcsfSRjwLUm1AtZ9zP2eiLAkJMBjg","https://www.defined.fi/sol/APoM2sXUzdRHTkUjXSsdUheX1wPPdP4HFLotmtRNMU8P?maker=GuiU6MpLahPHSHYcsfSRjwLUm1AtZ9zP2eiLAkJMBjg")</f>
        <v/>
      </c>
      <c r="M91">
        <f>HYPERLINK("https://dexscreener.com/solana/APoM2sXUzdRHTkUjXSsdUheX1wPPdP4HFLotmtRNMU8P?maker=GuiU6MpLahPHSHYcsfSRjwLUm1AtZ9zP2eiLAkJMBjg","https://dexscreener.com/solana/APoM2sXUzdRHTkUjXSsdUheX1wPPdP4HFLotmtRNMU8P?maker=GuiU6MpLahPHSHYcsfSRjwLUm1AtZ9zP2eiLAkJMBjg")</f>
        <v/>
      </c>
    </row>
    <row r="92">
      <c r="A92" t="inlineStr">
        <is>
          <t>METAewgxyPbgwsseH8T16a39CQ5VyVxZi9zXiDPY18m</t>
        </is>
      </c>
      <c r="B92" t="inlineStr">
        <is>
          <t>META</t>
        </is>
      </c>
      <c r="C92" t="n">
        <v>0</v>
      </c>
      <c r="D92" t="n">
        <v>0.261</v>
      </c>
      <c r="E92" t="n">
        <v>0.01</v>
      </c>
      <c r="F92" t="n">
        <v>22.08</v>
      </c>
      <c r="G92" t="n">
        <v>22.34</v>
      </c>
      <c r="H92" t="n">
        <v>11</v>
      </c>
      <c r="I92" t="n">
        <v>11</v>
      </c>
      <c r="J92" t="n">
        <v>-1</v>
      </c>
      <c r="K92" t="n">
        <v>-1</v>
      </c>
      <c r="L92">
        <f>HYPERLINK("https://www.defined.fi/sol/METAewgxyPbgwsseH8T16a39CQ5VyVxZi9zXiDPY18m?maker=GuiU6MpLahPHSHYcsfSRjwLUm1AtZ9zP2eiLAkJMBjg","https://www.defined.fi/sol/METAewgxyPbgwsseH8T16a39CQ5VyVxZi9zXiDPY18m?maker=GuiU6MpLahPHSHYcsfSRjwLUm1AtZ9zP2eiLAkJMBjg")</f>
        <v/>
      </c>
      <c r="M92">
        <f>HYPERLINK("https://dexscreener.com/solana/METAewgxyPbgwsseH8T16a39CQ5VyVxZi9zXiDPY18m?maker=GuiU6MpLahPHSHYcsfSRjwLUm1AtZ9zP2eiLAkJMBjg","https://dexscreener.com/solana/METAewgxyPbgwsseH8T16a39CQ5VyVxZi9zXiDPY18m?maker=GuiU6MpLahPHSHYcsfSRjwLUm1AtZ9zP2eiLAkJMBjg")</f>
        <v/>
      </c>
    </row>
    <row r="93">
      <c r="A93" t="inlineStr">
        <is>
          <t>33rVymHHPxfMvg4EHKBRF3h8a37cG7Et3eQWZzAkpump</t>
        </is>
      </c>
      <c r="B93" t="inlineStr">
        <is>
          <t>bro</t>
        </is>
      </c>
      <c r="C93" t="n">
        <v>0</v>
      </c>
      <c r="D93" t="n">
        <v>24.01</v>
      </c>
      <c r="E93" t="n">
        <v>0.03</v>
      </c>
      <c r="F93" t="n">
        <v>864.74</v>
      </c>
      <c r="G93" t="n">
        <v>888.75</v>
      </c>
      <c r="H93" t="n">
        <v>447</v>
      </c>
      <c r="I93" t="n">
        <v>447</v>
      </c>
      <c r="J93" t="n">
        <v>-1</v>
      </c>
      <c r="K93" t="n">
        <v>-1</v>
      </c>
      <c r="L93">
        <f>HYPERLINK("https://www.defined.fi/sol/33rVymHHPxfMvg4EHKBRF3h8a37cG7Et3eQWZzAkpump?maker=GuiU6MpLahPHSHYcsfSRjwLUm1AtZ9zP2eiLAkJMBjg","https://www.defined.fi/sol/33rVymHHPxfMvg4EHKBRF3h8a37cG7Et3eQWZzAkpump?maker=GuiU6MpLahPHSHYcsfSRjwLUm1AtZ9zP2eiLAkJMBjg")</f>
        <v/>
      </c>
      <c r="M93">
        <f>HYPERLINK("https://dexscreener.com/solana/33rVymHHPxfMvg4EHKBRF3h8a37cG7Et3eQWZzAkpump?maker=GuiU6MpLahPHSHYcsfSRjwLUm1AtZ9zP2eiLAkJMBjg","https://dexscreener.com/solana/33rVymHHPxfMvg4EHKBRF3h8a37cG7Et3eQWZzAkpump?maker=GuiU6MpLahPHSHYcsfSRjwLUm1AtZ9zP2eiLAkJMBjg")</f>
        <v/>
      </c>
    </row>
    <row r="94">
      <c r="A94" t="inlineStr">
        <is>
          <t>3NZ9JMVBmGAqocybic2c7LQCJScmgsAZ6vQqTDzcqmJh</t>
        </is>
      </c>
      <c r="B94" t="inlineStr">
        <is>
          <t>WBTC</t>
        </is>
      </c>
      <c r="C94" t="n">
        <v>0</v>
      </c>
      <c r="D94" t="n">
        <v>28.04</v>
      </c>
      <c r="E94" t="n">
        <v>-1</v>
      </c>
      <c r="F94" t="n">
        <v>4476.93</v>
      </c>
      <c r="G94" t="n">
        <v>4177.27</v>
      </c>
      <c r="H94" t="n">
        <v>171</v>
      </c>
      <c r="I94" t="n">
        <v>167</v>
      </c>
      <c r="J94" t="n">
        <v>-1</v>
      </c>
      <c r="K94" t="n">
        <v>-1</v>
      </c>
      <c r="L94">
        <f>HYPERLINK("https://www.defined.fi/sol/3NZ9JMVBmGAqocybic2c7LQCJScmgsAZ6vQqTDzcqmJh?maker=GuiU6MpLahPHSHYcsfSRjwLUm1AtZ9zP2eiLAkJMBjg","https://www.defined.fi/sol/3NZ9JMVBmGAqocybic2c7LQCJScmgsAZ6vQqTDzcqmJh?maker=GuiU6MpLahPHSHYcsfSRjwLUm1AtZ9zP2eiLAkJMBjg")</f>
        <v/>
      </c>
      <c r="M94">
        <f>HYPERLINK("https://dexscreener.com/solana/3NZ9JMVBmGAqocybic2c7LQCJScmgsAZ6vQqTDzcqmJh?maker=GuiU6MpLahPHSHYcsfSRjwLUm1AtZ9zP2eiLAkJMBjg","https://dexscreener.com/solana/3NZ9JMVBmGAqocybic2c7LQCJScmgsAZ6vQqTDzcqmJh?maker=GuiU6MpLahPHSHYcsfSRjwLUm1AtZ9zP2eiLAkJMBjg")</f>
        <v/>
      </c>
    </row>
    <row r="95">
      <c r="A95" t="inlineStr">
        <is>
          <t>J1toso1uCk3RLmjorhTtrVwY9HJ7X8V9yYac6Y7kGCPn</t>
        </is>
      </c>
      <c r="B95" t="inlineStr">
        <is>
          <t>JitoSOL</t>
        </is>
      </c>
      <c r="C95" t="n">
        <v>0</v>
      </c>
      <c r="D95" t="n">
        <v>6.75</v>
      </c>
      <c r="E95" t="n">
        <v>-1</v>
      </c>
      <c r="F95" t="n">
        <v>1476.75</v>
      </c>
      <c r="G95" t="n">
        <v>557.27</v>
      </c>
      <c r="H95" t="n">
        <v>75</v>
      </c>
      <c r="I95" t="n">
        <v>74</v>
      </c>
      <c r="J95" t="n">
        <v>-1</v>
      </c>
      <c r="K95" t="n">
        <v>-1</v>
      </c>
      <c r="L95">
        <f>HYPERLINK("https://www.defined.fi/sol/J1toso1uCk3RLmjorhTtrVwY9HJ7X8V9yYac6Y7kGCPn?maker=GuiU6MpLahPHSHYcsfSRjwLUm1AtZ9zP2eiLAkJMBjg","https://www.defined.fi/sol/J1toso1uCk3RLmjorhTtrVwY9HJ7X8V9yYac6Y7kGCPn?maker=GuiU6MpLahPHSHYcsfSRjwLUm1AtZ9zP2eiLAkJMBjg")</f>
        <v/>
      </c>
      <c r="M95">
        <f>HYPERLINK("https://dexscreener.com/solana/J1toso1uCk3RLmjorhTtrVwY9HJ7X8V9yYac6Y7kGCPn?maker=GuiU6MpLahPHSHYcsfSRjwLUm1AtZ9zP2eiLAkJMBjg","https://dexscreener.com/solana/J1toso1uCk3RLmjorhTtrVwY9HJ7X8V9yYac6Y7kGCPn?maker=GuiU6MpLahPHSHYcsfSRjwLUm1AtZ9zP2eiLAkJMBjg")</f>
        <v/>
      </c>
    </row>
    <row r="96">
      <c r="A96" t="inlineStr">
        <is>
          <t>8wZvGcGePvWEa8tKQUYctMXFSkqS39scozVU9xBVrUjY</t>
        </is>
      </c>
      <c r="B96" t="inlineStr">
        <is>
          <t>Remilia</t>
        </is>
      </c>
      <c r="C96" t="n">
        <v>0</v>
      </c>
      <c r="D96" t="n">
        <v>69.34999999999999</v>
      </c>
      <c r="E96" t="n">
        <v>0.02</v>
      </c>
      <c r="F96" t="n">
        <v>2968.63</v>
      </c>
      <c r="G96" t="n">
        <v>3037.98</v>
      </c>
      <c r="H96" t="n">
        <v>595</v>
      </c>
      <c r="I96" t="n">
        <v>595</v>
      </c>
      <c r="J96" t="n">
        <v>-1</v>
      </c>
      <c r="K96" t="n">
        <v>-1</v>
      </c>
      <c r="L96">
        <f>HYPERLINK("https://www.defined.fi/sol/8wZvGcGePvWEa8tKQUYctMXFSkqS39scozVU9xBVrUjY?maker=GuiU6MpLahPHSHYcsfSRjwLUm1AtZ9zP2eiLAkJMBjg","https://www.defined.fi/sol/8wZvGcGePvWEa8tKQUYctMXFSkqS39scozVU9xBVrUjY?maker=GuiU6MpLahPHSHYcsfSRjwLUm1AtZ9zP2eiLAkJMBjg")</f>
        <v/>
      </c>
      <c r="M96">
        <f>HYPERLINK("https://dexscreener.com/solana/8wZvGcGePvWEa8tKQUYctMXFSkqS39scozVU9xBVrUjY?maker=GuiU6MpLahPHSHYcsfSRjwLUm1AtZ9zP2eiLAkJMBjg","https://dexscreener.com/solana/8wZvGcGePvWEa8tKQUYctMXFSkqS39scozVU9xBVrUjY?maker=GuiU6MpLahPHSHYcsfSRjwLUm1AtZ9zP2eiLAkJMBjg")</f>
        <v/>
      </c>
    </row>
    <row r="97">
      <c r="A97" t="inlineStr">
        <is>
          <t>J9SXKctbZVws65vjBHL91mqStzq5an1xZxdi6a4h853o</t>
        </is>
      </c>
      <c r="B97" t="inlineStr">
        <is>
          <t>HODL</t>
        </is>
      </c>
      <c r="C97" t="n">
        <v>0</v>
      </c>
      <c r="D97" t="n">
        <v>7.01</v>
      </c>
      <c r="E97" t="n">
        <v>0.02</v>
      </c>
      <c r="F97" t="n">
        <v>391.27</v>
      </c>
      <c r="G97" t="n">
        <v>397.38</v>
      </c>
      <c r="H97" t="n">
        <v>169</v>
      </c>
      <c r="I97" t="n">
        <v>167</v>
      </c>
      <c r="J97" t="n">
        <v>-1</v>
      </c>
      <c r="K97" t="n">
        <v>-1</v>
      </c>
      <c r="L97">
        <f>HYPERLINK("https://www.defined.fi/sol/J9SXKctbZVws65vjBHL91mqStzq5an1xZxdi6a4h853o?maker=GuiU6MpLahPHSHYcsfSRjwLUm1AtZ9zP2eiLAkJMBjg","https://www.defined.fi/sol/J9SXKctbZVws65vjBHL91mqStzq5an1xZxdi6a4h853o?maker=GuiU6MpLahPHSHYcsfSRjwLUm1AtZ9zP2eiLAkJMBjg")</f>
        <v/>
      </c>
      <c r="M97">
        <f>HYPERLINK("https://dexscreener.com/solana/J9SXKctbZVws65vjBHL91mqStzq5an1xZxdi6a4h853o?maker=GuiU6MpLahPHSHYcsfSRjwLUm1AtZ9zP2eiLAkJMBjg","https://dexscreener.com/solana/J9SXKctbZVws65vjBHL91mqStzq5an1xZxdi6a4h853o?maker=GuiU6MpLahPHSHYcsfSRjwLUm1AtZ9zP2eiLAkJMBjg")</f>
        <v/>
      </c>
    </row>
    <row r="98">
      <c r="A98" t="inlineStr">
        <is>
          <t>6CEjCg7Jo5RV9kFSgKx66rpW19nrsCmccD2bxfwpump</t>
        </is>
      </c>
      <c r="B98" t="inlineStr">
        <is>
          <t>Fluffi</t>
        </is>
      </c>
      <c r="C98" t="n">
        <v>0</v>
      </c>
      <c r="D98" t="n">
        <v>0.443</v>
      </c>
      <c r="E98" t="n">
        <v>0.05</v>
      </c>
      <c r="F98" t="n">
        <v>8.65</v>
      </c>
      <c r="G98" t="n">
        <v>9.1</v>
      </c>
      <c r="H98" t="n">
        <v>12</v>
      </c>
      <c r="I98" t="n">
        <v>12</v>
      </c>
      <c r="J98" t="n">
        <v>-1</v>
      </c>
      <c r="K98" t="n">
        <v>-1</v>
      </c>
      <c r="L98">
        <f>HYPERLINK("https://www.defined.fi/sol/6CEjCg7Jo5RV9kFSgKx66rpW19nrsCmccD2bxfwpump?maker=GuiU6MpLahPHSHYcsfSRjwLUm1AtZ9zP2eiLAkJMBjg","https://www.defined.fi/sol/6CEjCg7Jo5RV9kFSgKx66rpW19nrsCmccD2bxfwpump?maker=GuiU6MpLahPHSHYcsfSRjwLUm1AtZ9zP2eiLAkJMBjg")</f>
        <v/>
      </c>
      <c r="M98">
        <f>HYPERLINK("https://dexscreener.com/solana/6CEjCg7Jo5RV9kFSgKx66rpW19nrsCmccD2bxfwpump?maker=GuiU6MpLahPHSHYcsfSRjwLUm1AtZ9zP2eiLAkJMBjg","https://dexscreener.com/solana/6CEjCg7Jo5RV9kFSgKx66rpW19nrsCmccD2bxfwpump?maker=GuiU6MpLahPHSHYcsfSRjwLUm1AtZ9zP2eiLAkJMBjg")</f>
        <v/>
      </c>
    </row>
    <row r="99">
      <c r="A99" t="inlineStr">
        <is>
          <t>8wXtPeU6557ETkp9WHFY1n1EcU6NxDvbAggHGsMYiHsB</t>
        </is>
      </c>
      <c r="B99" t="inlineStr">
        <is>
          <t>GME</t>
        </is>
      </c>
      <c r="C99" t="n">
        <v>0</v>
      </c>
      <c r="D99" t="n">
        <v>19.14</v>
      </c>
      <c r="E99" t="n">
        <v>0.09</v>
      </c>
      <c r="F99" t="n">
        <v>191.43</v>
      </c>
      <c r="G99" t="n">
        <v>242.11</v>
      </c>
      <c r="H99" t="n">
        <v>33</v>
      </c>
      <c r="I99" t="n">
        <v>35</v>
      </c>
      <c r="J99" t="n">
        <v>-1</v>
      </c>
      <c r="K99" t="n">
        <v>-1</v>
      </c>
      <c r="L99">
        <f>HYPERLINK("https://www.defined.fi/sol/8wXtPeU6557ETkp9WHFY1n1EcU6NxDvbAggHGsMYiHsB?maker=GuiU6MpLahPHSHYcsfSRjwLUm1AtZ9zP2eiLAkJMBjg","https://www.defined.fi/sol/8wXtPeU6557ETkp9WHFY1n1EcU6NxDvbAggHGsMYiHsB?maker=GuiU6MpLahPHSHYcsfSRjwLUm1AtZ9zP2eiLAkJMBjg")</f>
        <v/>
      </c>
      <c r="M99">
        <f>HYPERLINK("https://dexscreener.com/solana/8wXtPeU6557ETkp9WHFY1n1EcU6NxDvbAggHGsMYiHsB?maker=GuiU6MpLahPHSHYcsfSRjwLUm1AtZ9zP2eiLAkJMBjg","https://dexscreener.com/solana/8wXtPeU6557ETkp9WHFY1n1EcU6NxDvbAggHGsMYiHsB?maker=GuiU6MpLahPHSHYcsfSRjwLUm1AtZ9zP2eiLAkJMBjg")</f>
        <v/>
      </c>
    </row>
    <row r="100">
      <c r="A100" t="inlineStr">
        <is>
          <t>8m5uJdyXTt38ZxA5RkA6Lvg9YsjuHyi29vMK9TmoDGkN</t>
        </is>
      </c>
      <c r="B100" t="inlineStr">
        <is>
          <t>sendit</t>
        </is>
      </c>
      <c r="C100" t="n">
        <v>0</v>
      </c>
      <c r="D100" t="n">
        <v>4.24</v>
      </c>
      <c r="E100" t="n">
        <v>0.03</v>
      </c>
      <c r="F100" t="n">
        <v>144.79</v>
      </c>
      <c r="G100" t="n">
        <v>149.03</v>
      </c>
      <c r="H100" t="n">
        <v>50</v>
      </c>
      <c r="I100" t="n">
        <v>50</v>
      </c>
      <c r="J100" t="n">
        <v>-1</v>
      </c>
      <c r="K100" t="n">
        <v>-1</v>
      </c>
      <c r="L100">
        <f>HYPERLINK("https://www.defined.fi/sol/8m5uJdyXTt38ZxA5RkA6Lvg9YsjuHyi29vMK9TmoDGkN?maker=GuiU6MpLahPHSHYcsfSRjwLUm1AtZ9zP2eiLAkJMBjg","https://www.defined.fi/sol/8m5uJdyXTt38ZxA5RkA6Lvg9YsjuHyi29vMK9TmoDGkN?maker=GuiU6MpLahPHSHYcsfSRjwLUm1AtZ9zP2eiLAkJMBjg")</f>
        <v/>
      </c>
      <c r="M100">
        <f>HYPERLINK("https://dexscreener.com/solana/8m5uJdyXTt38ZxA5RkA6Lvg9YsjuHyi29vMK9TmoDGkN?maker=GuiU6MpLahPHSHYcsfSRjwLUm1AtZ9zP2eiLAkJMBjg","https://dexscreener.com/solana/8m5uJdyXTt38ZxA5RkA6Lvg9YsjuHyi29vMK9TmoDGkN?maker=GuiU6MpLahPHSHYcsfSRjwLUm1AtZ9zP2eiLAkJMBjg")</f>
        <v/>
      </c>
    </row>
    <row r="101">
      <c r="A101" t="inlineStr">
        <is>
          <t>2JcXacFwt9mVAwBQ5nZkYwCyXQkRcdsYrDXn6hj22SbP</t>
        </is>
      </c>
      <c r="B101" t="inlineStr">
        <is>
          <t>mini</t>
        </is>
      </c>
      <c r="C101" t="n">
        <v>0</v>
      </c>
      <c r="D101" t="n">
        <v>5.6</v>
      </c>
      <c r="E101" t="n">
        <v>0.01</v>
      </c>
      <c r="F101" t="n">
        <v>370.4</v>
      </c>
      <c r="G101" t="n">
        <v>386.68</v>
      </c>
      <c r="H101" t="n">
        <v>192</v>
      </c>
      <c r="I101" t="n">
        <v>193</v>
      </c>
      <c r="J101" t="n">
        <v>-1</v>
      </c>
      <c r="K101" t="n">
        <v>-1</v>
      </c>
      <c r="L101">
        <f>HYPERLINK("https://www.defined.fi/sol/2JcXacFwt9mVAwBQ5nZkYwCyXQkRcdsYrDXn6hj22SbP?maker=GuiU6MpLahPHSHYcsfSRjwLUm1AtZ9zP2eiLAkJMBjg","https://www.defined.fi/sol/2JcXacFwt9mVAwBQ5nZkYwCyXQkRcdsYrDXn6hj22SbP?maker=GuiU6MpLahPHSHYcsfSRjwLUm1AtZ9zP2eiLAkJMBjg")</f>
        <v/>
      </c>
      <c r="M101">
        <f>HYPERLINK("https://dexscreener.com/solana/2JcXacFwt9mVAwBQ5nZkYwCyXQkRcdsYrDXn6hj22SbP?maker=GuiU6MpLahPHSHYcsfSRjwLUm1AtZ9zP2eiLAkJMBjg","https://dexscreener.com/solana/2JcXacFwt9mVAwBQ5nZkYwCyXQkRcdsYrDXn6hj22SbP?maker=GuiU6MpLahPHSHYcsfSRjwLUm1AtZ9zP2eiLAkJMBjg")</f>
        <v/>
      </c>
    </row>
    <row r="102">
      <c r="A102" t="inlineStr">
        <is>
          <t>7KNphPB6RMyUUN7Q57wwGuPWEDhZn6Qe7drka8LYmFfw</t>
        </is>
      </c>
      <c r="B102" t="inlineStr">
        <is>
          <t>CHUNG</t>
        </is>
      </c>
      <c r="C102" t="n">
        <v>0</v>
      </c>
      <c r="D102" t="n">
        <v>2.86</v>
      </c>
      <c r="E102" t="n">
        <v>0.06</v>
      </c>
      <c r="F102" t="n">
        <v>51.07</v>
      </c>
      <c r="G102" t="n">
        <v>53.94</v>
      </c>
      <c r="H102" t="n">
        <v>33</v>
      </c>
      <c r="I102" t="n">
        <v>33</v>
      </c>
      <c r="J102" t="n">
        <v>-1</v>
      </c>
      <c r="K102" t="n">
        <v>-1</v>
      </c>
      <c r="L102">
        <f>HYPERLINK("https://www.defined.fi/sol/7KNphPB6RMyUUN7Q57wwGuPWEDhZn6Qe7drka8LYmFfw?maker=GuiU6MpLahPHSHYcsfSRjwLUm1AtZ9zP2eiLAkJMBjg","https://www.defined.fi/sol/7KNphPB6RMyUUN7Q57wwGuPWEDhZn6Qe7drka8LYmFfw?maker=GuiU6MpLahPHSHYcsfSRjwLUm1AtZ9zP2eiLAkJMBjg")</f>
        <v/>
      </c>
      <c r="M102">
        <f>HYPERLINK("https://dexscreener.com/solana/7KNphPB6RMyUUN7Q57wwGuPWEDhZn6Qe7drka8LYmFfw?maker=GuiU6MpLahPHSHYcsfSRjwLUm1AtZ9zP2eiLAkJMBjg","https://dexscreener.com/solana/7KNphPB6RMyUUN7Q57wwGuPWEDhZn6Qe7drka8LYmFfw?maker=GuiU6MpLahPHSHYcsfSRjwLUm1AtZ9zP2eiLAkJMBjg")</f>
        <v/>
      </c>
    </row>
    <row r="103">
      <c r="A103" t="inlineStr">
        <is>
          <t>2G8LH53fcr3aCrEsmAo73eunbZRbyjKrGH5qmur6pump</t>
        </is>
      </c>
      <c r="B103" t="inlineStr">
        <is>
          <t>supercycle</t>
        </is>
      </c>
      <c r="C103" t="n">
        <v>0</v>
      </c>
      <c r="D103" t="n">
        <v>6.39</v>
      </c>
      <c r="E103" t="n">
        <v>0.03</v>
      </c>
      <c r="F103" t="n">
        <v>228.39</v>
      </c>
      <c r="G103" t="n">
        <v>234.77</v>
      </c>
      <c r="H103" t="n">
        <v>134</v>
      </c>
      <c r="I103" t="n">
        <v>134</v>
      </c>
      <c r="J103" t="n">
        <v>-1</v>
      </c>
      <c r="K103" t="n">
        <v>-1</v>
      </c>
      <c r="L103">
        <f>HYPERLINK("https://www.defined.fi/sol/2G8LH53fcr3aCrEsmAo73eunbZRbyjKrGH5qmur6pump?maker=GuiU6MpLahPHSHYcsfSRjwLUm1AtZ9zP2eiLAkJMBjg","https://www.defined.fi/sol/2G8LH53fcr3aCrEsmAo73eunbZRbyjKrGH5qmur6pump?maker=GuiU6MpLahPHSHYcsfSRjwLUm1AtZ9zP2eiLAkJMBjg")</f>
        <v/>
      </c>
      <c r="M103">
        <f>HYPERLINK("https://dexscreener.com/solana/2G8LH53fcr3aCrEsmAo73eunbZRbyjKrGH5qmur6pump?maker=GuiU6MpLahPHSHYcsfSRjwLUm1AtZ9zP2eiLAkJMBjg","https://dexscreener.com/solana/2G8LH53fcr3aCrEsmAo73eunbZRbyjKrGH5qmur6pump?maker=GuiU6MpLahPHSHYcsfSRjwLUm1AtZ9zP2eiLAkJMBjg")</f>
        <v/>
      </c>
    </row>
    <row r="104">
      <c r="A104" t="inlineStr">
        <is>
          <t>7X19KesnUtZtme78Km8pm4cN8pfRRLT2SXNsubfipump</t>
        </is>
      </c>
      <c r="B104" t="inlineStr">
        <is>
          <t>unknown_7X19</t>
        </is>
      </c>
      <c r="C104" t="n">
        <v>0</v>
      </c>
      <c r="D104" t="n">
        <v>4.69</v>
      </c>
      <c r="E104" t="n">
        <v>0.17</v>
      </c>
      <c r="F104" t="n">
        <v>27.45</v>
      </c>
      <c r="G104" t="n">
        <v>32.14</v>
      </c>
      <c r="H104" t="n">
        <v>7</v>
      </c>
      <c r="I104" t="n">
        <v>7</v>
      </c>
      <c r="J104" t="n">
        <v>-1</v>
      </c>
      <c r="K104" t="n">
        <v>-1</v>
      </c>
      <c r="L104">
        <f>HYPERLINK("https://www.defined.fi/sol/7X19KesnUtZtme78Km8pm4cN8pfRRLT2SXNsubfipump?maker=GuiU6MpLahPHSHYcsfSRjwLUm1AtZ9zP2eiLAkJMBjg","https://www.defined.fi/sol/7X19KesnUtZtme78Km8pm4cN8pfRRLT2SXNsubfipump?maker=GuiU6MpLahPHSHYcsfSRjwLUm1AtZ9zP2eiLAkJMBjg")</f>
        <v/>
      </c>
      <c r="M104">
        <f>HYPERLINK("https://dexscreener.com/solana/7X19KesnUtZtme78Km8pm4cN8pfRRLT2SXNsubfipump?maker=GuiU6MpLahPHSHYcsfSRjwLUm1AtZ9zP2eiLAkJMBjg","https://dexscreener.com/solana/7X19KesnUtZtme78Km8pm4cN8pfRRLT2SXNsubfipump?maker=GuiU6MpLahPHSHYcsfSRjwLUm1AtZ9zP2eiLAkJMBjg")</f>
        <v/>
      </c>
    </row>
    <row r="105">
      <c r="A105" t="inlineStr">
        <is>
          <t>6ogzHhzdrQr9Pgv6hZ2MNze7UrzBMAFyBBWUYp1Fhitx</t>
        </is>
      </c>
      <c r="B105" t="inlineStr">
        <is>
          <t>RETARDIO</t>
        </is>
      </c>
      <c r="C105" t="n">
        <v>0</v>
      </c>
      <c r="D105" t="n">
        <v>55.73</v>
      </c>
      <c r="E105" t="n">
        <v>0.01</v>
      </c>
      <c r="F105" t="n">
        <v>5357.79</v>
      </c>
      <c r="G105" t="n">
        <v>5406.73</v>
      </c>
      <c r="H105" t="n">
        <v>391</v>
      </c>
      <c r="I105" t="n">
        <v>393</v>
      </c>
      <c r="J105" t="n">
        <v>-1</v>
      </c>
      <c r="K105" t="n">
        <v>-1</v>
      </c>
      <c r="L105">
        <f>HYPERLINK("https://www.defined.fi/sol/6ogzHhzdrQr9Pgv6hZ2MNze7UrzBMAFyBBWUYp1Fhitx?maker=GuiU6MpLahPHSHYcsfSRjwLUm1AtZ9zP2eiLAkJMBjg","https://www.defined.fi/sol/6ogzHhzdrQr9Pgv6hZ2MNze7UrzBMAFyBBWUYp1Fhitx?maker=GuiU6MpLahPHSHYcsfSRjwLUm1AtZ9zP2eiLAkJMBjg")</f>
        <v/>
      </c>
      <c r="M105">
        <f>HYPERLINK("https://dexscreener.com/solana/6ogzHhzdrQr9Pgv6hZ2MNze7UrzBMAFyBBWUYp1Fhitx?maker=GuiU6MpLahPHSHYcsfSRjwLUm1AtZ9zP2eiLAkJMBjg","https://dexscreener.com/solana/6ogzHhzdrQr9Pgv6hZ2MNze7UrzBMAFyBBWUYp1Fhitx?maker=GuiU6MpLahPHSHYcsfSRjwLUm1AtZ9zP2eiLAkJMBjg")</f>
        <v/>
      </c>
    </row>
    <row r="106">
      <c r="A106" t="inlineStr">
        <is>
          <t>Do3aZ2zeTYFVZg2d473PvkEvw6QtmYc3gUUugoQQEMbo</t>
        </is>
      </c>
      <c r="B106" t="inlineStr">
        <is>
          <t>UP</t>
        </is>
      </c>
      <c r="C106" t="n">
        <v>0</v>
      </c>
      <c r="D106" t="n">
        <v>0</v>
      </c>
      <c r="E106" t="n">
        <v>0</v>
      </c>
      <c r="F106" t="n">
        <v>0</v>
      </c>
      <c r="G106" t="n">
        <v>0</v>
      </c>
      <c r="H106" t="n">
        <v>0</v>
      </c>
      <c r="I106" t="n">
        <v>0</v>
      </c>
      <c r="J106" t="n">
        <v>-1</v>
      </c>
      <c r="K106" t="n">
        <v>-1</v>
      </c>
      <c r="L106">
        <f>HYPERLINK("https://www.defined.fi/sol/Do3aZ2zeTYFVZg2d473PvkEvw6QtmYc3gUUugoQQEMbo?maker=GuiU6MpLahPHSHYcsfSRjwLUm1AtZ9zP2eiLAkJMBjg","https://www.defined.fi/sol/Do3aZ2zeTYFVZg2d473PvkEvw6QtmYc3gUUugoQQEMbo?maker=GuiU6MpLahPHSHYcsfSRjwLUm1AtZ9zP2eiLAkJMBjg")</f>
        <v/>
      </c>
      <c r="M106">
        <f>HYPERLINK("https://dexscreener.com/solana/Do3aZ2zeTYFVZg2d473PvkEvw6QtmYc3gUUugoQQEMbo?maker=GuiU6MpLahPHSHYcsfSRjwLUm1AtZ9zP2eiLAkJMBjg","https://dexscreener.com/solana/Do3aZ2zeTYFVZg2d473PvkEvw6QtmYc3gUUugoQQEMbo?maker=GuiU6MpLahPHSHYcsfSRjwLUm1AtZ9zP2eiLAkJMBjg")</f>
        <v/>
      </c>
    </row>
    <row r="107">
      <c r="A107" t="inlineStr">
        <is>
          <t>6Rwcmkz9yiYVM5EzyMcr4JsQPGEAWhcUvLvfBperYnUt</t>
        </is>
      </c>
      <c r="B107" t="inlineStr">
        <is>
          <t>KWIF</t>
        </is>
      </c>
      <c r="C107" t="n">
        <v>0</v>
      </c>
      <c r="D107" t="n">
        <v>0</v>
      </c>
      <c r="E107" t="n">
        <v>0</v>
      </c>
      <c r="F107" t="n">
        <v>0</v>
      </c>
      <c r="G107" t="n">
        <v>0</v>
      </c>
      <c r="H107" t="n">
        <v>0</v>
      </c>
      <c r="I107" t="n">
        <v>0</v>
      </c>
      <c r="J107" t="n">
        <v>-1</v>
      </c>
      <c r="K107" t="n">
        <v>-1</v>
      </c>
      <c r="L107">
        <f>HYPERLINK("https://www.defined.fi/sol/6Rwcmkz9yiYVM5EzyMcr4JsQPGEAWhcUvLvfBperYnUt?maker=GuiU6MpLahPHSHYcsfSRjwLUm1AtZ9zP2eiLAkJMBjg","https://www.defined.fi/sol/6Rwcmkz9yiYVM5EzyMcr4JsQPGEAWhcUvLvfBperYnUt?maker=GuiU6MpLahPHSHYcsfSRjwLUm1AtZ9zP2eiLAkJMBjg")</f>
        <v/>
      </c>
      <c r="M107">
        <f>HYPERLINK("https://dexscreener.com/solana/6Rwcmkz9yiYVM5EzyMcr4JsQPGEAWhcUvLvfBperYnUt?maker=GuiU6MpLahPHSHYcsfSRjwLUm1AtZ9zP2eiLAkJMBjg","https://dexscreener.com/solana/6Rwcmkz9yiYVM5EzyMcr4JsQPGEAWhcUvLvfBperYnUt?maker=GuiU6MpLahPHSHYcsfSRjwLUm1AtZ9zP2eiLAkJMBjg")</f>
        <v/>
      </c>
    </row>
    <row r="108">
      <c r="A108" t="inlineStr">
        <is>
          <t>2cN9KpYY8RDax7G8szsNRfZWNNNejSVTHe7SoA1ipump</t>
        </is>
      </c>
      <c r="B108" t="inlineStr">
        <is>
          <t>NIGMA</t>
        </is>
      </c>
      <c r="C108" t="n">
        <v>0</v>
      </c>
      <c r="D108" t="n">
        <v>0</v>
      </c>
      <c r="E108" t="n">
        <v>0</v>
      </c>
      <c r="F108" t="n">
        <v>0</v>
      </c>
      <c r="G108" t="n">
        <v>0</v>
      </c>
      <c r="H108" t="n">
        <v>0</v>
      </c>
      <c r="I108" t="n">
        <v>0</v>
      </c>
      <c r="J108" t="n">
        <v>-1</v>
      </c>
      <c r="K108" t="n">
        <v>-1</v>
      </c>
      <c r="L108">
        <f>HYPERLINK("https://www.defined.fi/sol/2cN9KpYY8RDax7G8szsNRfZWNNNejSVTHe7SoA1ipump?maker=GuiU6MpLahPHSHYcsfSRjwLUm1AtZ9zP2eiLAkJMBjg","https://www.defined.fi/sol/2cN9KpYY8RDax7G8szsNRfZWNNNejSVTHe7SoA1ipump?maker=GuiU6MpLahPHSHYcsfSRjwLUm1AtZ9zP2eiLAkJMBjg")</f>
        <v/>
      </c>
      <c r="M108">
        <f>HYPERLINK("https://dexscreener.com/solana/2cN9KpYY8RDax7G8szsNRfZWNNNejSVTHe7SoA1ipump?maker=GuiU6MpLahPHSHYcsfSRjwLUm1AtZ9zP2eiLAkJMBjg","https://dexscreener.com/solana/2cN9KpYY8RDax7G8szsNRfZWNNNejSVTHe7SoA1ipump?maker=GuiU6MpLahPHSHYcsfSRjwLUm1AtZ9zP2eiLAkJMBjg")</f>
        <v/>
      </c>
    </row>
    <row r="109">
      <c r="A109" t="inlineStr">
        <is>
          <t>7NQSHjuEGENZDWfSvPZz7oP2D6c5Jc3LjFC6uh179ufr</t>
        </is>
      </c>
      <c r="B109" t="inlineStr">
        <is>
          <t>MOAI</t>
        </is>
      </c>
      <c r="C109" t="n">
        <v>0</v>
      </c>
      <c r="D109" t="n">
        <v>6.27</v>
      </c>
      <c r="E109" t="n">
        <v>0.06</v>
      </c>
      <c r="F109" t="n">
        <v>101.98</v>
      </c>
      <c r="G109" t="n">
        <v>108.25</v>
      </c>
      <c r="H109" t="n">
        <v>58</v>
      </c>
      <c r="I109" t="n">
        <v>58</v>
      </c>
      <c r="J109" t="n">
        <v>-1</v>
      </c>
      <c r="K109" t="n">
        <v>-1</v>
      </c>
      <c r="L109">
        <f>HYPERLINK("https://www.defined.fi/sol/7NQSHjuEGENZDWfSvPZz7oP2D6c5Jc3LjFC6uh179ufr?maker=GuiU6MpLahPHSHYcsfSRjwLUm1AtZ9zP2eiLAkJMBjg","https://www.defined.fi/sol/7NQSHjuEGENZDWfSvPZz7oP2D6c5Jc3LjFC6uh179ufr?maker=GuiU6MpLahPHSHYcsfSRjwLUm1AtZ9zP2eiLAkJMBjg")</f>
        <v/>
      </c>
      <c r="M109">
        <f>HYPERLINK("https://dexscreener.com/solana/7NQSHjuEGENZDWfSvPZz7oP2D6c5Jc3LjFC6uh179ufr?maker=GuiU6MpLahPHSHYcsfSRjwLUm1AtZ9zP2eiLAkJMBjg","https://dexscreener.com/solana/7NQSHjuEGENZDWfSvPZz7oP2D6c5Jc3LjFC6uh179ufr?maker=GuiU6MpLahPHSHYcsfSRjwLUm1AtZ9zP2eiLAkJMBjg")</f>
        <v/>
      </c>
    </row>
    <row r="110">
      <c r="A110" t="inlineStr">
        <is>
          <t>DDti34vnkrCehR8fih6dTGpPuc3w8tL4XQ4QLQhc3xPa</t>
        </is>
      </c>
      <c r="B110" t="inlineStr">
        <is>
          <t>LSD</t>
        </is>
      </c>
      <c r="C110" t="n">
        <v>0</v>
      </c>
      <c r="D110" t="n">
        <v>87.84999999999999</v>
      </c>
      <c r="E110" t="n">
        <v>0.03</v>
      </c>
      <c r="F110" t="n">
        <v>3483.64</v>
      </c>
      <c r="G110" t="n">
        <v>3571.36</v>
      </c>
      <c r="H110" t="n">
        <v>617</v>
      </c>
      <c r="I110" t="n">
        <v>616</v>
      </c>
      <c r="J110" t="n">
        <v>-1</v>
      </c>
      <c r="K110" t="n">
        <v>-1</v>
      </c>
      <c r="L110">
        <f>HYPERLINK("https://www.defined.fi/sol/DDti34vnkrCehR8fih6dTGpPuc3w8tL4XQ4QLQhc3xPa?maker=GuiU6MpLahPHSHYcsfSRjwLUm1AtZ9zP2eiLAkJMBjg","https://www.defined.fi/sol/DDti34vnkrCehR8fih6dTGpPuc3w8tL4XQ4QLQhc3xPa?maker=GuiU6MpLahPHSHYcsfSRjwLUm1AtZ9zP2eiLAkJMBjg")</f>
        <v/>
      </c>
      <c r="M110">
        <f>HYPERLINK("https://dexscreener.com/solana/DDti34vnkrCehR8fih6dTGpPuc3w8tL4XQ4QLQhc3xPa?maker=GuiU6MpLahPHSHYcsfSRjwLUm1AtZ9zP2eiLAkJMBjg","https://dexscreener.com/solana/DDti34vnkrCehR8fih6dTGpPuc3w8tL4XQ4QLQhc3xPa?maker=GuiU6MpLahPHSHYcsfSRjwLUm1AtZ9zP2eiLAkJMBjg")</f>
        <v/>
      </c>
    </row>
    <row r="111">
      <c r="A111" t="inlineStr">
        <is>
          <t>bSo13r4TkiE4KumL71LsHTPpL2euBYLFx6h9HP3piy1</t>
        </is>
      </c>
      <c r="B111" t="inlineStr">
        <is>
          <t>bSOL</t>
        </is>
      </c>
      <c r="C111" t="n">
        <v>0</v>
      </c>
      <c r="D111" t="n">
        <v>0.246</v>
      </c>
      <c r="E111" t="n">
        <v>-1</v>
      </c>
      <c r="F111" t="n">
        <v>63.81</v>
      </c>
      <c r="G111" t="n">
        <v>45.18</v>
      </c>
      <c r="H111" t="n">
        <v>19</v>
      </c>
      <c r="I111" t="n">
        <v>13</v>
      </c>
      <c r="J111" t="n">
        <v>-1</v>
      </c>
      <c r="K111" t="n">
        <v>-1</v>
      </c>
      <c r="L111">
        <f>HYPERLINK("https://www.defined.fi/sol/bSo13r4TkiE4KumL71LsHTPpL2euBYLFx6h9HP3piy1?maker=GuiU6MpLahPHSHYcsfSRjwLUm1AtZ9zP2eiLAkJMBjg","https://www.defined.fi/sol/bSo13r4TkiE4KumL71LsHTPpL2euBYLFx6h9HP3piy1?maker=GuiU6MpLahPHSHYcsfSRjwLUm1AtZ9zP2eiLAkJMBjg")</f>
        <v/>
      </c>
      <c r="M111">
        <f>HYPERLINK("https://dexscreener.com/solana/bSo13r4TkiE4KumL71LsHTPpL2euBYLFx6h9HP3piy1?maker=GuiU6MpLahPHSHYcsfSRjwLUm1AtZ9zP2eiLAkJMBjg","https://dexscreener.com/solana/bSo13r4TkiE4KumL71LsHTPpL2euBYLFx6h9HP3piy1?maker=GuiU6MpLahPHSHYcsfSRjwLUm1AtZ9zP2eiLAkJMBjg")</f>
        <v/>
      </c>
    </row>
    <row r="112">
      <c r="A112" t="inlineStr">
        <is>
          <t>Dogg6xWSgkF8KbsHkTWD3Et4J9a8VBLZjrASURXGiLe1</t>
        </is>
      </c>
      <c r="B112" t="inlineStr">
        <is>
          <t>DOGAI</t>
        </is>
      </c>
      <c r="C112" t="n">
        <v>0</v>
      </c>
      <c r="D112" t="n">
        <v>29.22</v>
      </c>
      <c r="E112" t="n">
        <v>0.06</v>
      </c>
      <c r="F112" t="n">
        <v>459.48</v>
      </c>
      <c r="G112" t="n">
        <v>488.69</v>
      </c>
      <c r="H112" t="n">
        <v>245</v>
      </c>
      <c r="I112" t="n">
        <v>245</v>
      </c>
      <c r="J112" t="n">
        <v>-1</v>
      </c>
      <c r="K112" t="n">
        <v>-1</v>
      </c>
      <c r="L112">
        <f>HYPERLINK("https://www.defined.fi/sol/Dogg6xWSgkF8KbsHkTWD3Et4J9a8VBLZjrASURXGiLe1?maker=GuiU6MpLahPHSHYcsfSRjwLUm1AtZ9zP2eiLAkJMBjg","https://www.defined.fi/sol/Dogg6xWSgkF8KbsHkTWD3Et4J9a8VBLZjrASURXGiLe1?maker=GuiU6MpLahPHSHYcsfSRjwLUm1AtZ9zP2eiLAkJMBjg")</f>
        <v/>
      </c>
      <c r="M112">
        <f>HYPERLINK("https://dexscreener.com/solana/Dogg6xWSgkF8KbsHkTWD3Et4J9a8VBLZjrASURXGiLe1?maker=GuiU6MpLahPHSHYcsfSRjwLUm1AtZ9zP2eiLAkJMBjg","https://dexscreener.com/solana/Dogg6xWSgkF8KbsHkTWD3Et4J9a8VBLZjrASURXGiLe1?maker=GuiU6MpLahPHSHYcsfSRjwLUm1AtZ9zP2eiLAkJMBjg")</f>
        <v/>
      </c>
    </row>
    <row r="113">
      <c r="A113" t="inlineStr">
        <is>
          <t>6kJhG826LGowg7zG6PLd6tg7mqvVSdq2WzHhsfc7pump</t>
        </is>
      </c>
      <c r="B113" t="inlineStr">
        <is>
          <t>popo</t>
        </is>
      </c>
      <c r="C113" t="n">
        <v>0</v>
      </c>
      <c r="D113" t="n">
        <v>3.14</v>
      </c>
      <c r="E113" t="n">
        <v>0.05</v>
      </c>
      <c r="F113" t="n">
        <v>62.32</v>
      </c>
      <c r="G113" t="n">
        <v>65.45999999999999</v>
      </c>
      <c r="H113" t="n">
        <v>24</v>
      </c>
      <c r="I113" t="n">
        <v>24</v>
      </c>
      <c r="J113" t="n">
        <v>-1</v>
      </c>
      <c r="K113" t="n">
        <v>-1</v>
      </c>
      <c r="L113">
        <f>HYPERLINK("https://www.defined.fi/sol/6kJhG826LGowg7zG6PLd6tg7mqvVSdq2WzHhsfc7pump?maker=GuiU6MpLahPHSHYcsfSRjwLUm1AtZ9zP2eiLAkJMBjg","https://www.defined.fi/sol/6kJhG826LGowg7zG6PLd6tg7mqvVSdq2WzHhsfc7pump?maker=GuiU6MpLahPHSHYcsfSRjwLUm1AtZ9zP2eiLAkJMBjg")</f>
        <v/>
      </c>
      <c r="M113">
        <f>HYPERLINK("https://dexscreener.com/solana/6kJhG826LGowg7zG6PLd6tg7mqvVSdq2WzHhsfc7pump?maker=GuiU6MpLahPHSHYcsfSRjwLUm1AtZ9zP2eiLAkJMBjg","https://dexscreener.com/solana/6kJhG826LGowg7zG6PLd6tg7mqvVSdq2WzHhsfc7pump?maker=GuiU6MpLahPHSHYcsfSRjwLUm1AtZ9zP2eiLAkJMBjg")</f>
        <v/>
      </c>
    </row>
    <row r="114">
      <c r="A114" t="inlineStr">
        <is>
          <t>8P6WDZ59qwMrTgXWaxFN5J19dGwvY2XEavCyRdA25PNm</t>
        </is>
      </c>
      <c r="B114" t="inlineStr">
        <is>
          <t>STONKS</t>
        </is>
      </c>
      <c r="C114" t="n">
        <v>0</v>
      </c>
      <c r="D114" t="n">
        <v>0.131</v>
      </c>
      <c r="E114" t="n">
        <v>0.02</v>
      </c>
      <c r="F114" t="n">
        <v>6.07</v>
      </c>
      <c r="G114" t="n">
        <v>6.2</v>
      </c>
      <c r="H114" t="n">
        <v>9</v>
      </c>
      <c r="I114" t="n">
        <v>9</v>
      </c>
      <c r="J114" t="n">
        <v>-1</v>
      </c>
      <c r="K114" t="n">
        <v>-1</v>
      </c>
      <c r="L114">
        <f>HYPERLINK("https://www.defined.fi/sol/8P6WDZ59qwMrTgXWaxFN5J19dGwvY2XEavCyRdA25PNm?maker=GuiU6MpLahPHSHYcsfSRjwLUm1AtZ9zP2eiLAkJMBjg","https://www.defined.fi/sol/8P6WDZ59qwMrTgXWaxFN5J19dGwvY2XEavCyRdA25PNm?maker=GuiU6MpLahPHSHYcsfSRjwLUm1AtZ9zP2eiLAkJMBjg")</f>
        <v/>
      </c>
      <c r="M114">
        <f>HYPERLINK("https://dexscreener.com/solana/8P6WDZ59qwMrTgXWaxFN5J19dGwvY2XEavCyRdA25PNm?maker=GuiU6MpLahPHSHYcsfSRjwLUm1AtZ9zP2eiLAkJMBjg","https://dexscreener.com/solana/8P6WDZ59qwMrTgXWaxFN5J19dGwvY2XEavCyRdA25PNm?maker=GuiU6MpLahPHSHYcsfSRjwLUm1AtZ9zP2eiLAkJMBjg")</f>
        <v/>
      </c>
    </row>
    <row r="115">
      <c r="A115" t="inlineStr">
        <is>
          <t>GGHga4iRCxEvq9Ky4MNwk9amTbLLg53bBHcSjpJLpump</t>
        </is>
      </c>
      <c r="B115" t="inlineStr">
        <is>
          <t>GREEN</t>
        </is>
      </c>
      <c r="C115" t="n">
        <v>0</v>
      </c>
      <c r="D115" t="n">
        <v>0.51</v>
      </c>
      <c r="E115" t="n">
        <v>0.01</v>
      </c>
      <c r="F115" t="n">
        <v>35.57</v>
      </c>
      <c r="G115" t="n">
        <v>36.08</v>
      </c>
      <c r="H115" t="n">
        <v>13</v>
      </c>
      <c r="I115" t="n">
        <v>13</v>
      </c>
      <c r="J115" t="n">
        <v>-1</v>
      </c>
      <c r="K115" t="n">
        <v>-1</v>
      </c>
      <c r="L115">
        <f>HYPERLINK("https://www.defined.fi/sol/GGHga4iRCxEvq9Ky4MNwk9amTbLLg53bBHcSjpJLpump?maker=GuiU6MpLahPHSHYcsfSRjwLUm1AtZ9zP2eiLAkJMBjg","https://www.defined.fi/sol/GGHga4iRCxEvq9Ky4MNwk9amTbLLg53bBHcSjpJLpump?maker=GuiU6MpLahPHSHYcsfSRjwLUm1AtZ9zP2eiLAkJMBjg")</f>
        <v/>
      </c>
      <c r="M115">
        <f>HYPERLINK("https://dexscreener.com/solana/GGHga4iRCxEvq9Ky4MNwk9amTbLLg53bBHcSjpJLpump?maker=GuiU6MpLahPHSHYcsfSRjwLUm1AtZ9zP2eiLAkJMBjg","https://dexscreener.com/solana/GGHga4iRCxEvq9Ky4MNwk9amTbLLg53bBHcSjpJLpump?maker=GuiU6MpLahPHSHYcsfSRjwLUm1AtZ9zP2eiLAkJMBjg")</f>
        <v/>
      </c>
    </row>
    <row r="116">
      <c r="A116" t="inlineStr">
        <is>
          <t>5yxNbU8DgYJZNi3mPD9rs4XLh9ckXrhPjJ5VCujUWg5H</t>
        </is>
      </c>
      <c r="B116" t="inlineStr">
        <is>
          <t>Fronk</t>
        </is>
      </c>
      <c r="C116" t="n">
        <v>0</v>
      </c>
      <c r="D116" t="n">
        <v>5.17</v>
      </c>
      <c r="E116" t="n">
        <v>0.09</v>
      </c>
      <c r="F116" t="n">
        <v>57.21</v>
      </c>
      <c r="G116" t="n">
        <v>62.38</v>
      </c>
      <c r="H116" t="n">
        <v>75</v>
      </c>
      <c r="I116" t="n">
        <v>75</v>
      </c>
      <c r="J116" t="n">
        <v>-1</v>
      </c>
      <c r="K116" t="n">
        <v>-1</v>
      </c>
      <c r="L116">
        <f>HYPERLINK("https://www.defined.fi/sol/5yxNbU8DgYJZNi3mPD9rs4XLh9ckXrhPjJ5VCujUWg5H?maker=GuiU6MpLahPHSHYcsfSRjwLUm1AtZ9zP2eiLAkJMBjg","https://www.defined.fi/sol/5yxNbU8DgYJZNi3mPD9rs4XLh9ckXrhPjJ5VCujUWg5H?maker=GuiU6MpLahPHSHYcsfSRjwLUm1AtZ9zP2eiLAkJMBjg")</f>
        <v/>
      </c>
      <c r="M116">
        <f>HYPERLINK("https://dexscreener.com/solana/5yxNbU8DgYJZNi3mPD9rs4XLh9ckXrhPjJ5VCujUWg5H?maker=GuiU6MpLahPHSHYcsfSRjwLUm1AtZ9zP2eiLAkJMBjg","https://dexscreener.com/solana/5yxNbU8DgYJZNi3mPD9rs4XLh9ckXrhPjJ5VCujUWg5H?maker=GuiU6MpLahPHSHYcsfSRjwLUm1AtZ9zP2eiLAkJMBjg")</f>
        <v/>
      </c>
    </row>
    <row r="117">
      <c r="A117" t="inlineStr">
        <is>
          <t>CZhaw3dtiDbXBLjKamco7cF1XwbQfZ2gNddN7UQhF3kD</t>
        </is>
      </c>
      <c r="B117" t="inlineStr">
        <is>
          <t>UTHX</t>
        </is>
      </c>
      <c r="C117" t="n">
        <v>0</v>
      </c>
      <c r="D117" t="n">
        <v>5.93</v>
      </c>
      <c r="E117" t="n">
        <v>0.02</v>
      </c>
      <c r="F117" t="n">
        <v>254.65</v>
      </c>
      <c r="G117" t="n">
        <v>260.58</v>
      </c>
      <c r="H117" t="n">
        <v>168</v>
      </c>
      <c r="I117" t="n">
        <v>168</v>
      </c>
      <c r="J117" t="n">
        <v>-1</v>
      </c>
      <c r="K117" t="n">
        <v>-1</v>
      </c>
      <c r="L117">
        <f>HYPERLINK("https://www.defined.fi/sol/CZhaw3dtiDbXBLjKamco7cF1XwbQfZ2gNddN7UQhF3kD?maker=GuiU6MpLahPHSHYcsfSRjwLUm1AtZ9zP2eiLAkJMBjg","https://www.defined.fi/sol/CZhaw3dtiDbXBLjKamco7cF1XwbQfZ2gNddN7UQhF3kD?maker=GuiU6MpLahPHSHYcsfSRjwLUm1AtZ9zP2eiLAkJMBjg")</f>
        <v/>
      </c>
      <c r="M117">
        <f>HYPERLINK("https://dexscreener.com/solana/CZhaw3dtiDbXBLjKamco7cF1XwbQfZ2gNddN7UQhF3kD?maker=GuiU6MpLahPHSHYcsfSRjwLUm1AtZ9zP2eiLAkJMBjg","https://dexscreener.com/solana/CZhaw3dtiDbXBLjKamco7cF1XwbQfZ2gNddN7UQhF3kD?maker=GuiU6MpLahPHSHYcsfSRjwLUm1AtZ9zP2eiLAkJMBjg")</f>
        <v/>
      </c>
    </row>
    <row r="118">
      <c r="A118" t="inlineStr">
        <is>
          <t>H4PDo8ngWwC4quPTRWfTr2HorUQ2Ep4G3JVeJHMfkZAT</t>
        </is>
      </c>
      <c r="B118" t="inlineStr">
        <is>
          <t>PEIPEI</t>
        </is>
      </c>
      <c r="C118" t="n">
        <v>0</v>
      </c>
      <c r="D118" t="n">
        <v>0.394</v>
      </c>
      <c r="E118" t="n">
        <v>0.01</v>
      </c>
      <c r="F118" t="n">
        <v>26.85</v>
      </c>
      <c r="G118" t="n">
        <v>27.25</v>
      </c>
      <c r="H118" t="n">
        <v>16</v>
      </c>
      <c r="I118" t="n">
        <v>16</v>
      </c>
      <c r="J118" t="n">
        <v>-1</v>
      </c>
      <c r="K118" t="n">
        <v>-1</v>
      </c>
      <c r="L118">
        <f>HYPERLINK("https://www.defined.fi/sol/H4PDo8ngWwC4quPTRWfTr2HorUQ2Ep4G3JVeJHMfkZAT?maker=GuiU6MpLahPHSHYcsfSRjwLUm1AtZ9zP2eiLAkJMBjg","https://www.defined.fi/sol/H4PDo8ngWwC4quPTRWfTr2HorUQ2Ep4G3JVeJHMfkZAT?maker=GuiU6MpLahPHSHYcsfSRjwLUm1AtZ9zP2eiLAkJMBjg")</f>
        <v/>
      </c>
      <c r="M118">
        <f>HYPERLINK("https://dexscreener.com/solana/H4PDo8ngWwC4quPTRWfTr2HorUQ2Ep4G3JVeJHMfkZAT?maker=GuiU6MpLahPHSHYcsfSRjwLUm1AtZ9zP2eiLAkJMBjg","https://dexscreener.com/solana/H4PDo8ngWwC4quPTRWfTr2HorUQ2Ep4G3JVeJHMfkZAT?maker=GuiU6MpLahPHSHYcsfSRjwLUm1AtZ9zP2eiLAkJMBjg")</f>
        <v/>
      </c>
    </row>
    <row r="119">
      <c r="A119" t="inlineStr">
        <is>
          <t>Bz7vVzQhm2KMW1XgcrDruYega1MiwrAs1DQysrx4tFkp</t>
        </is>
      </c>
      <c r="B119" t="inlineStr">
        <is>
          <t>WAP</t>
        </is>
      </c>
      <c r="C119" t="n">
        <v>0</v>
      </c>
      <c r="D119" t="n">
        <v>50.97</v>
      </c>
      <c r="E119" t="n">
        <v>0.01</v>
      </c>
      <c r="F119" t="n">
        <v>3800.52</v>
      </c>
      <c r="G119" t="n">
        <v>3848.73</v>
      </c>
      <c r="H119" t="n">
        <v>852</v>
      </c>
      <c r="I119" t="n">
        <v>852</v>
      </c>
      <c r="J119" t="n">
        <v>-1</v>
      </c>
      <c r="K119" t="n">
        <v>-1</v>
      </c>
      <c r="L119">
        <f>HYPERLINK("https://www.defined.fi/sol/Bz7vVzQhm2KMW1XgcrDruYega1MiwrAs1DQysrx4tFkp?maker=GuiU6MpLahPHSHYcsfSRjwLUm1AtZ9zP2eiLAkJMBjg","https://www.defined.fi/sol/Bz7vVzQhm2KMW1XgcrDruYega1MiwrAs1DQysrx4tFkp?maker=GuiU6MpLahPHSHYcsfSRjwLUm1AtZ9zP2eiLAkJMBjg")</f>
        <v/>
      </c>
      <c r="M119">
        <f>HYPERLINK("https://dexscreener.com/solana/Bz7vVzQhm2KMW1XgcrDruYega1MiwrAs1DQysrx4tFkp?maker=GuiU6MpLahPHSHYcsfSRjwLUm1AtZ9zP2eiLAkJMBjg","https://dexscreener.com/solana/Bz7vVzQhm2KMW1XgcrDruYega1MiwrAs1DQysrx4tFkp?maker=GuiU6MpLahPHSHYcsfSRjwLUm1AtZ9zP2eiLAkJMBjg")</f>
        <v/>
      </c>
    </row>
    <row r="120">
      <c r="A120" t="inlineStr">
        <is>
          <t>nosXBVoaCTtYdLvKY6Csb4AC8JCdQKKAaWYtx2ZMoo7</t>
        </is>
      </c>
      <c r="B120" t="inlineStr">
        <is>
          <t>NOS</t>
        </is>
      </c>
      <c r="C120" t="n">
        <v>0</v>
      </c>
      <c r="D120" t="n">
        <v>0.884</v>
      </c>
      <c r="E120" t="n">
        <v>0.01</v>
      </c>
      <c r="F120" t="n">
        <v>132.22</v>
      </c>
      <c r="G120" t="n">
        <v>133.11</v>
      </c>
      <c r="H120" t="n">
        <v>15</v>
      </c>
      <c r="I120" t="n">
        <v>15</v>
      </c>
      <c r="J120" t="n">
        <v>-1</v>
      </c>
      <c r="K120" t="n">
        <v>-1</v>
      </c>
      <c r="L120">
        <f>HYPERLINK("https://www.defined.fi/sol/nosXBVoaCTtYdLvKY6Csb4AC8JCdQKKAaWYtx2ZMoo7?maker=GuiU6MpLahPHSHYcsfSRjwLUm1AtZ9zP2eiLAkJMBjg","https://www.defined.fi/sol/nosXBVoaCTtYdLvKY6Csb4AC8JCdQKKAaWYtx2ZMoo7?maker=GuiU6MpLahPHSHYcsfSRjwLUm1AtZ9zP2eiLAkJMBjg")</f>
        <v/>
      </c>
      <c r="M120">
        <f>HYPERLINK("https://dexscreener.com/solana/nosXBVoaCTtYdLvKY6Csb4AC8JCdQKKAaWYtx2ZMoo7?maker=GuiU6MpLahPHSHYcsfSRjwLUm1AtZ9zP2eiLAkJMBjg","https://dexscreener.com/solana/nosXBVoaCTtYdLvKY6Csb4AC8JCdQKKAaWYtx2ZMoo7?maker=GuiU6MpLahPHSHYcsfSRjwLUm1AtZ9zP2eiLAkJMBjg")</f>
        <v/>
      </c>
    </row>
    <row r="121">
      <c r="A121" t="inlineStr">
        <is>
          <t>2GMEDWxPhdBicySMjUky49UHgXutxQ8SJjWyrcKPpump</t>
        </is>
      </c>
      <c r="B121" t="inlineStr">
        <is>
          <t>PONK</t>
        </is>
      </c>
      <c r="C121" t="n">
        <v>0</v>
      </c>
      <c r="D121" t="n">
        <v>2.84</v>
      </c>
      <c r="E121" t="n">
        <v>0.03</v>
      </c>
      <c r="F121" t="n">
        <v>101.57</v>
      </c>
      <c r="G121" t="n">
        <v>104.41</v>
      </c>
      <c r="H121" t="n">
        <v>57</v>
      </c>
      <c r="I121" t="n">
        <v>57</v>
      </c>
      <c r="J121" t="n">
        <v>-1</v>
      </c>
      <c r="K121" t="n">
        <v>-1</v>
      </c>
      <c r="L121">
        <f>HYPERLINK("https://www.defined.fi/sol/2GMEDWxPhdBicySMjUky49UHgXutxQ8SJjWyrcKPpump?maker=GuiU6MpLahPHSHYcsfSRjwLUm1AtZ9zP2eiLAkJMBjg","https://www.defined.fi/sol/2GMEDWxPhdBicySMjUky49UHgXutxQ8SJjWyrcKPpump?maker=GuiU6MpLahPHSHYcsfSRjwLUm1AtZ9zP2eiLAkJMBjg")</f>
        <v/>
      </c>
      <c r="M121">
        <f>HYPERLINK("https://dexscreener.com/solana/2GMEDWxPhdBicySMjUky49UHgXutxQ8SJjWyrcKPpump?maker=GuiU6MpLahPHSHYcsfSRjwLUm1AtZ9zP2eiLAkJMBjg","https://dexscreener.com/solana/2GMEDWxPhdBicySMjUky49UHgXutxQ8SJjWyrcKPpump?maker=GuiU6MpLahPHSHYcsfSRjwLUm1AtZ9zP2eiLAkJMBjg")</f>
        <v/>
      </c>
    </row>
    <row r="122">
      <c r="A122" t="inlineStr">
        <is>
          <t>7xKXtg2CW87d97TXJSDpbD5jBkheTqA83TZRuJosgAsU</t>
        </is>
      </c>
      <c r="B122" t="inlineStr">
        <is>
          <t>SAMO</t>
        </is>
      </c>
      <c r="C122" t="n">
        <v>0</v>
      </c>
      <c r="D122" t="n">
        <v>0.032</v>
      </c>
      <c r="E122" t="n">
        <v>0</v>
      </c>
      <c r="F122" t="n">
        <v>32.32</v>
      </c>
      <c r="G122" t="n">
        <v>72.91</v>
      </c>
      <c r="H122" t="n">
        <v>7</v>
      </c>
      <c r="I122" t="n">
        <v>18</v>
      </c>
      <c r="J122" t="n">
        <v>-1</v>
      </c>
      <c r="K122" t="n">
        <v>-1</v>
      </c>
      <c r="L122">
        <f>HYPERLINK("https://www.defined.fi/sol/7xKXtg2CW87d97TXJSDpbD5jBkheTqA83TZRuJosgAsU?maker=GuiU6MpLahPHSHYcsfSRjwLUm1AtZ9zP2eiLAkJMBjg","https://www.defined.fi/sol/7xKXtg2CW87d97TXJSDpbD5jBkheTqA83TZRuJosgAsU?maker=GuiU6MpLahPHSHYcsfSRjwLUm1AtZ9zP2eiLAkJMBjg")</f>
        <v/>
      </c>
      <c r="M122">
        <f>HYPERLINK("https://dexscreener.com/solana/7xKXtg2CW87d97TXJSDpbD5jBkheTqA83TZRuJosgAsU?maker=GuiU6MpLahPHSHYcsfSRjwLUm1AtZ9zP2eiLAkJMBjg","https://dexscreener.com/solana/7xKXtg2CW87d97TXJSDpbD5jBkheTqA83TZRuJosgAsU?maker=GuiU6MpLahPHSHYcsfSRjwLUm1AtZ9zP2eiLAkJMBjg")</f>
        <v/>
      </c>
    </row>
    <row r="123">
      <c r="A123" t="inlineStr">
        <is>
          <t>DPaQfq5sFnoqw2Sh9WMmmASFL9LNu6RdtDqwE1tab2tB</t>
        </is>
      </c>
      <c r="B123" t="inlineStr">
        <is>
          <t>SKBDI</t>
        </is>
      </c>
      <c r="C123" t="n">
        <v>0</v>
      </c>
      <c r="D123" t="n">
        <v>73.22</v>
      </c>
      <c r="E123" t="n">
        <v>0.04</v>
      </c>
      <c r="F123" t="n">
        <v>2162.01</v>
      </c>
      <c r="G123" t="n">
        <v>2158.02</v>
      </c>
      <c r="H123" t="n">
        <v>229</v>
      </c>
      <c r="I123" t="n">
        <v>223</v>
      </c>
      <c r="J123" t="n">
        <v>-1</v>
      </c>
      <c r="K123" t="n">
        <v>-1</v>
      </c>
      <c r="L123">
        <f>HYPERLINK("https://www.defined.fi/sol/DPaQfq5sFnoqw2Sh9WMmmASFL9LNu6RdtDqwE1tab2tB?maker=GuiU6MpLahPHSHYcsfSRjwLUm1AtZ9zP2eiLAkJMBjg","https://www.defined.fi/sol/DPaQfq5sFnoqw2Sh9WMmmASFL9LNu6RdtDqwE1tab2tB?maker=GuiU6MpLahPHSHYcsfSRjwLUm1AtZ9zP2eiLAkJMBjg")</f>
        <v/>
      </c>
      <c r="M123">
        <f>HYPERLINK("https://dexscreener.com/solana/DPaQfq5sFnoqw2Sh9WMmmASFL9LNu6RdtDqwE1tab2tB?maker=GuiU6MpLahPHSHYcsfSRjwLUm1AtZ9zP2eiLAkJMBjg","https://dexscreener.com/solana/DPaQfq5sFnoqw2Sh9WMmmASFL9LNu6RdtDqwE1tab2tB?maker=GuiU6MpLahPHSHYcsfSRjwLUm1AtZ9zP2eiLAkJMBjg")</f>
        <v/>
      </c>
    </row>
    <row r="124">
      <c r="A124" t="inlineStr">
        <is>
          <t>EvNBoWwZFF6pPpjTnNSzrurxkDfw1PGUmih1eAStpump</t>
        </is>
      </c>
      <c r="B124" t="inlineStr">
        <is>
          <t>ALPHA</t>
        </is>
      </c>
      <c r="C124" t="n">
        <v>0</v>
      </c>
      <c r="D124" t="n">
        <v>38.73</v>
      </c>
      <c r="E124" t="n">
        <v>0.04</v>
      </c>
      <c r="F124" t="n">
        <v>986.84</v>
      </c>
      <c r="G124" t="n">
        <v>1025.57</v>
      </c>
      <c r="H124" t="n">
        <v>264</v>
      </c>
      <c r="I124" t="n">
        <v>264</v>
      </c>
      <c r="J124" t="n">
        <v>-1</v>
      </c>
      <c r="K124" t="n">
        <v>-1</v>
      </c>
      <c r="L124">
        <f>HYPERLINK("https://www.defined.fi/sol/EvNBoWwZFF6pPpjTnNSzrurxkDfw1PGUmih1eAStpump?maker=GuiU6MpLahPHSHYcsfSRjwLUm1AtZ9zP2eiLAkJMBjg","https://www.defined.fi/sol/EvNBoWwZFF6pPpjTnNSzrurxkDfw1PGUmih1eAStpump?maker=GuiU6MpLahPHSHYcsfSRjwLUm1AtZ9zP2eiLAkJMBjg")</f>
        <v/>
      </c>
      <c r="M124">
        <f>HYPERLINK("https://dexscreener.com/solana/EvNBoWwZFF6pPpjTnNSzrurxkDfw1PGUmih1eAStpump?maker=GuiU6MpLahPHSHYcsfSRjwLUm1AtZ9zP2eiLAkJMBjg","https://dexscreener.com/solana/EvNBoWwZFF6pPpjTnNSzrurxkDfw1PGUmih1eAStpump?maker=GuiU6MpLahPHSHYcsfSRjwLUm1AtZ9zP2eiLAkJMBjg")</f>
        <v/>
      </c>
    </row>
    <row r="125">
      <c r="A125" t="inlineStr">
        <is>
          <t>7M9KJcPNC65ShLDmJmTNhVFcuY95Y1VMeYngKgt67D1t</t>
        </is>
      </c>
      <c r="B125" t="inlineStr">
        <is>
          <t>r/snoofi</t>
        </is>
      </c>
      <c r="C125" t="n">
        <v>0</v>
      </c>
      <c r="D125" t="n">
        <v>9.58</v>
      </c>
      <c r="E125" t="n">
        <v>0.01</v>
      </c>
      <c r="F125" t="n">
        <v>1095.22</v>
      </c>
      <c r="G125" t="n">
        <v>1104.81</v>
      </c>
      <c r="H125" t="n">
        <v>174</v>
      </c>
      <c r="I125" t="n">
        <v>174</v>
      </c>
      <c r="J125" t="n">
        <v>-1</v>
      </c>
      <c r="K125" t="n">
        <v>-1</v>
      </c>
      <c r="L125">
        <f>HYPERLINK("https://www.defined.fi/sol/7M9KJcPNC65ShLDmJmTNhVFcuY95Y1VMeYngKgt67D1t?maker=GuiU6MpLahPHSHYcsfSRjwLUm1AtZ9zP2eiLAkJMBjg","https://www.defined.fi/sol/7M9KJcPNC65ShLDmJmTNhVFcuY95Y1VMeYngKgt67D1t?maker=GuiU6MpLahPHSHYcsfSRjwLUm1AtZ9zP2eiLAkJMBjg")</f>
        <v/>
      </c>
      <c r="M125">
        <f>HYPERLINK("https://dexscreener.com/solana/7M9KJcPNC65ShLDmJmTNhVFcuY95Y1VMeYngKgt67D1t?maker=GuiU6MpLahPHSHYcsfSRjwLUm1AtZ9zP2eiLAkJMBjg","https://dexscreener.com/solana/7M9KJcPNC65ShLDmJmTNhVFcuY95Y1VMeYngKgt67D1t?maker=GuiU6MpLahPHSHYcsfSRjwLUm1AtZ9zP2eiLAkJMBjg")</f>
        <v/>
      </c>
    </row>
    <row r="126">
      <c r="A126" t="inlineStr">
        <is>
          <t>HpLfPx1NkMghAEVq6d2nv84LiZt4nKvGJ2aRiUFno1DX</t>
        </is>
      </c>
      <c r="B126" t="inlineStr">
        <is>
          <t>BABYDENG</t>
        </is>
      </c>
      <c r="C126" t="n">
        <v>0</v>
      </c>
      <c r="D126" t="n">
        <v>28.19</v>
      </c>
      <c r="E126" t="n">
        <v>0.04</v>
      </c>
      <c r="F126" t="n">
        <v>656.11</v>
      </c>
      <c r="G126" t="n">
        <v>685.34</v>
      </c>
      <c r="H126" t="n">
        <v>357</v>
      </c>
      <c r="I126" t="n">
        <v>358</v>
      </c>
      <c r="J126" t="n">
        <v>-1</v>
      </c>
      <c r="K126" t="n">
        <v>-1</v>
      </c>
      <c r="L126">
        <f>HYPERLINK("https://www.defined.fi/sol/HpLfPx1NkMghAEVq6d2nv84LiZt4nKvGJ2aRiUFno1DX?maker=GuiU6MpLahPHSHYcsfSRjwLUm1AtZ9zP2eiLAkJMBjg","https://www.defined.fi/sol/HpLfPx1NkMghAEVq6d2nv84LiZt4nKvGJ2aRiUFno1DX?maker=GuiU6MpLahPHSHYcsfSRjwLUm1AtZ9zP2eiLAkJMBjg")</f>
        <v/>
      </c>
      <c r="M126">
        <f>HYPERLINK("https://dexscreener.com/solana/HpLfPx1NkMghAEVq6d2nv84LiZt4nKvGJ2aRiUFno1DX?maker=GuiU6MpLahPHSHYcsfSRjwLUm1AtZ9zP2eiLAkJMBjg","https://dexscreener.com/solana/HpLfPx1NkMghAEVq6d2nv84LiZt4nKvGJ2aRiUFno1DX?maker=GuiU6MpLahPHSHYcsfSRjwLUm1AtZ9zP2eiLAkJMBjg")</f>
        <v/>
      </c>
    </row>
    <row r="127">
      <c r="A127" t="inlineStr">
        <is>
          <t>GqmEdRD3zGUZdYPeuDeXxCc8Cj1DBmGSYK97TCwSpump</t>
        </is>
      </c>
      <c r="B127" t="inlineStr">
        <is>
          <t>e/acc</t>
        </is>
      </c>
      <c r="C127" t="n">
        <v>0</v>
      </c>
      <c r="D127" t="n">
        <v>1.65</v>
      </c>
      <c r="E127" t="n">
        <v>0.02</v>
      </c>
      <c r="F127" t="n">
        <v>79.56999999999999</v>
      </c>
      <c r="G127" t="n">
        <v>81.22</v>
      </c>
      <c r="H127" t="n">
        <v>51</v>
      </c>
      <c r="I127" t="n">
        <v>51</v>
      </c>
      <c r="J127" t="n">
        <v>-1</v>
      </c>
      <c r="K127" t="n">
        <v>-1</v>
      </c>
      <c r="L127">
        <f>HYPERLINK("https://www.defined.fi/sol/GqmEdRD3zGUZdYPeuDeXxCc8Cj1DBmGSYK97TCwSpump?maker=GuiU6MpLahPHSHYcsfSRjwLUm1AtZ9zP2eiLAkJMBjg","https://www.defined.fi/sol/GqmEdRD3zGUZdYPeuDeXxCc8Cj1DBmGSYK97TCwSpump?maker=GuiU6MpLahPHSHYcsfSRjwLUm1AtZ9zP2eiLAkJMBjg")</f>
        <v/>
      </c>
      <c r="M127">
        <f>HYPERLINK("https://dexscreener.com/solana/GqmEdRD3zGUZdYPeuDeXxCc8Cj1DBmGSYK97TCwSpump?maker=GuiU6MpLahPHSHYcsfSRjwLUm1AtZ9zP2eiLAkJMBjg","https://dexscreener.com/solana/GqmEdRD3zGUZdYPeuDeXxCc8Cj1DBmGSYK97TCwSpump?maker=GuiU6MpLahPHSHYcsfSRjwLUm1AtZ9zP2eiLAkJMBjg")</f>
        <v/>
      </c>
    </row>
    <row r="128">
      <c r="A128" t="inlineStr">
        <is>
          <t>5mbK36SZ7J19An8jFochhQS4of8g6BwUjbeCSxBSoWdp</t>
        </is>
      </c>
      <c r="B128" t="inlineStr">
        <is>
          <t>$michi</t>
        </is>
      </c>
      <c r="C128" t="n">
        <v>0</v>
      </c>
      <c r="D128" t="n">
        <v>38.65</v>
      </c>
      <c r="E128" t="n">
        <v>0.01</v>
      </c>
      <c r="F128" t="n">
        <v>5262.84</v>
      </c>
      <c r="G128" t="n">
        <v>5270.46</v>
      </c>
      <c r="H128" t="n">
        <v>340</v>
      </c>
      <c r="I128" t="n">
        <v>340</v>
      </c>
      <c r="J128" t="n">
        <v>-1</v>
      </c>
      <c r="K128" t="n">
        <v>-1</v>
      </c>
      <c r="L128">
        <f>HYPERLINK("https://www.defined.fi/sol/5mbK36SZ7J19An8jFochhQS4of8g6BwUjbeCSxBSoWdp?maker=GuiU6MpLahPHSHYcsfSRjwLUm1AtZ9zP2eiLAkJMBjg","https://www.defined.fi/sol/5mbK36SZ7J19An8jFochhQS4of8g6BwUjbeCSxBSoWdp?maker=GuiU6MpLahPHSHYcsfSRjwLUm1AtZ9zP2eiLAkJMBjg")</f>
        <v/>
      </c>
      <c r="M128">
        <f>HYPERLINK("https://dexscreener.com/solana/5mbK36SZ7J19An8jFochhQS4of8g6BwUjbeCSxBSoWdp?maker=GuiU6MpLahPHSHYcsfSRjwLUm1AtZ9zP2eiLAkJMBjg","https://dexscreener.com/solana/5mbK36SZ7J19An8jFochhQS4of8g6BwUjbeCSxBSoWdp?maker=GuiU6MpLahPHSHYcsfSRjwLUm1AtZ9zP2eiLAkJMBjg")</f>
        <v/>
      </c>
    </row>
    <row r="129">
      <c r="A129" t="inlineStr">
        <is>
          <t>kinXdEcpDQeHPEuQnqmUgtYykqKGVFq6CeVX5iAHJq6</t>
        </is>
      </c>
      <c r="B129" t="inlineStr">
        <is>
          <t>KIN</t>
        </is>
      </c>
      <c r="C129" t="n">
        <v>0</v>
      </c>
      <c r="D129" t="n">
        <v>-0.078</v>
      </c>
      <c r="E129" t="n">
        <v>-0.01</v>
      </c>
      <c r="F129" t="n">
        <v>3.1</v>
      </c>
      <c r="G129" t="n">
        <v>12.18</v>
      </c>
      <c r="H129" t="n">
        <v>5</v>
      </c>
      <c r="I129" t="n">
        <v>10</v>
      </c>
      <c r="J129" t="n">
        <v>-1</v>
      </c>
      <c r="K129" t="n">
        <v>-1</v>
      </c>
      <c r="L129">
        <f>HYPERLINK("https://www.defined.fi/sol/kinXdEcpDQeHPEuQnqmUgtYykqKGVFq6CeVX5iAHJq6?maker=GuiU6MpLahPHSHYcsfSRjwLUm1AtZ9zP2eiLAkJMBjg","https://www.defined.fi/sol/kinXdEcpDQeHPEuQnqmUgtYykqKGVFq6CeVX5iAHJq6?maker=GuiU6MpLahPHSHYcsfSRjwLUm1AtZ9zP2eiLAkJMBjg")</f>
        <v/>
      </c>
      <c r="M129">
        <f>HYPERLINK("https://dexscreener.com/solana/kinXdEcpDQeHPEuQnqmUgtYykqKGVFq6CeVX5iAHJq6?maker=GuiU6MpLahPHSHYcsfSRjwLUm1AtZ9zP2eiLAkJMBjg","https://dexscreener.com/solana/kinXdEcpDQeHPEuQnqmUgtYykqKGVFq6CeVX5iAHJq6?maker=GuiU6MpLahPHSHYcsfSRjwLUm1AtZ9zP2eiLAkJMBjg")</f>
        <v/>
      </c>
    </row>
    <row r="130">
      <c r="A130" t="inlineStr">
        <is>
          <t>GtDZKAqvMZMnti46ZewMiXCa4oXF4bZxwQPoKzXPFxZn</t>
        </is>
      </c>
      <c r="B130" t="inlineStr">
        <is>
          <t>nub</t>
        </is>
      </c>
      <c r="C130" t="n">
        <v>0</v>
      </c>
      <c r="D130" t="n">
        <v>10.28</v>
      </c>
      <c r="E130" t="n">
        <v>0.01</v>
      </c>
      <c r="F130" t="n">
        <v>763.5599999999999</v>
      </c>
      <c r="G130" t="n">
        <v>773.84</v>
      </c>
      <c r="H130" t="n">
        <v>139</v>
      </c>
      <c r="I130" t="n">
        <v>139</v>
      </c>
      <c r="J130" t="n">
        <v>-1</v>
      </c>
      <c r="K130" t="n">
        <v>-1</v>
      </c>
      <c r="L130">
        <f>HYPERLINK("https://www.defined.fi/sol/GtDZKAqvMZMnti46ZewMiXCa4oXF4bZxwQPoKzXPFxZn?maker=GuiU6MpLahPHSHYcsfSRjwLUm1AtZ9zP2eiLAkJMBjg","https://www.defined.fi/sol/GtDZKAqvMZMnti46ZewMiXCa4oXF4bZxwQPoKzXPFxZn?maker=GuiU6MpLahPHSHYcsfSRjwLUm1AtZ9zP2eiLAkJMBjg")</f>
        <v/>
      </c>
      <c r="M130">
        <f>HYPERLINK("https://dexscreener.com/solana/GtDZKAqvMZMnti46ZewMiXCa4oXF4bZxwQPoKzXPFxZn?maker=GuiU6MpLahPHSHYcsfSRjwLUm1AtZ9zP2eiLAkJMBjg","https://dexscreener.com/solana/GtDZKAqvMZMnti46ZewMiXCa4oXF4bZxwQPoKzXPFxZn?maker=GuiU6MpLahPHSHYcsfSRjwLUm1AtZ9zP2eiLAkJMBjg")</f>
        <v/>
      </c>
    </row>
    <row r="131">
      <c r="A131" t="inlineStr">
        <is>
          <t>GRFK7sv4KhkMzJ7BXDUBy4PLyZVBeXuW1FeaT6Mnpump</t>
        </is>
      </c>
      <c r="B131" t="inlineStr">
        <is>
          <t>RICH</t>
        </is>
      </c>
      <c r="C131" t="n">
        <v>0</v>
      </c>
      <c r="D131" t="n">
        <v>28.85</v>
      </c>
      <c r="E131" t="n">
        <v>0.02</v>
      </c>
      <c r="F131" t="n">
        <v>1257.13</v>
      </c>
      <c r="G131" t="n">
        <v>1285.98</v>
      </c>
      <c r="H131" t="n">
        <v>498</v>
      </c>
      <c r="I131" t="n">
        <v>498</v>
      </c>
      <c r="J131" t="n">
        <v>-1</v>
      </c>
      <c r="K131" t="n">
        <v>-1</v>
      </c>
      <c r="L131">
        <f>HYPERLINK("https://www.defined.fi/sol/GRFK7sv4KhkMzJ7BXDUBy4PLyZVBeXuW1FeaT6Mnpump?maker=GuiU6MpLahPHSHYcsfSRjwLUm1AtZ9zP2eiLAkJMBjg","https://www.defined.fi/sol/GRFK7sv4KhkMzJ7BXDUBy4PLyZVBeXuW1FeaT6Mnpump?maker=GuiU6MpLahPHSHYcsfSRjwLUm1AtZ9zP2eiLAkJMBjg")</f>
        <v/>
      </c>
      <c r="M131">
        <f>HYPERLINK("https://dexscreener.com/solana/GRFK7sv4KhkMzJ7BXDUBy4PLyZVBeXuW1FeaT6Mnpump?maker=GuiU6MpLahPHSHYcsfSRjwLUm1AtZ9zP2eiLAkJMBjg","https://dexscreener.com/solana/GRFK7sv4KhkMzJ7BXDUBy4PLyZVBeXuW1FeaT6Mnpump?maker=GuiU6MpLahPHSHYcsfSRjwLUm1AtZ9zP2eiLAkJMBjg")</f>
        <v/>
      </c>
    </row>
    <row r="132">
      <c r="A132" t="inlineStr">
        <is>
          <t>Hysb6TsTBG4aJ1tyoo3egij5GvrnxvNBHDi6SDzSGuwt</t>
        </is>
      </c>
      <c r="B132" t="inlineStr">
        <is>
          <t>NIGGOLAS</t>
        </is>
      </c>
      <c r="C132" t="n">
        <v>0</v>
      </c>
      <c r="D132" t="n">
        <v>0.274</v>
      </c>
      <c r="E132" t="n">
        <v>0.04</v>
      </c>
      <c r="F132" t="n">
        <v>7.77</v>
      </c>
      <c r="G132" t="n">
        <v>8.039999999999999</v>
      </c>
      <c r="H132" t="n">
        <v>9</v>
      </c>
      <c r="I132" t="n">
        <v>9</v>
      </c>
      <c r="J132" t="n">
        <v>-1</v>
      </c>
      <c r="K132" t="n">
        <v>-1</v>
      </c>
      <c r="L132">
        <f>HYPERLINK("https://www.defined.fi/sol/Hysb6TsTBG4aJ1tyoo3egij5GvrnxvNBHDi6SDzSGuwt?maker=GuiU6MpLahPHSHYcsfSRjwLUm1AtZ9zP2eiLAkJMBjg","https://www.defined.fi/sol/Hysb6TsTBG4aJ1tyoo3egij5GvrnxvNBHDi6SDzSGuwt?maker=GuiU6MpLahPHSHYcsfSRjwLUm1AtZ9zP2eiLAkJMBjg")</f>
        <v/>
      </c>
      <c r="M132">
        <f>HYPERLINK("https://dexscreener.com/solana/Hysb6TsTBG4aJ1tyoo3egij5GvrnxvNBHDi6SDzSGuwt?maker=GuiU6MpLahPHSHYcsfSRjwLUm1AtZ9zP2eiLAkJMBjg","https://dexscreener.com/solana/Hysb6TsTBG4aJ1tyoo3egij5GvrnxvNBHDi6SDzSGuwt?maker=GuiU6MpLahPHSHYcsfSRjwLUm1AtZ9zP2eiLAkJMBjg")</f>
        <v/>
      </c>
    </row>
    <row r="133">
      <c r="A133" t="inlineStr">
        <is>
          <t>LMFzmYL6y1FX8HsEmZ6yNKNzercBmtmpg2ZoLwuUboU</t>
        </is>
      </c>
      <c r="B133" t="inlineStr">
        <is>
          <t>LMF</t>
        </is>
      </c>
      <c r="C133" t="n">
        <v>0</v>
      </c>
      <c r="D133" t="n">
        <v>0.6850000000000001</v>
      </c>
      <c r="E133" t="n">
        <v>0.04</v>
      </c>
      <c r="F133" t="n">
        <v>15.76</v>
      </c>
      <c r="G133" t="n">
        <v>16.44</v>
      </c>
      <c r="H133" t="n">
        <v>26</v>
      </c>
      <c r="I133" t="n">
        <v>26</v>
      </c>
      <c r="J133" t="n">
        <v>-1</v>
      </c>
      <c r="K133" t="n">
        <v>-1</v>
      </c>
      <c r="L133">
        <f>HYPERLINK("https://www.defined.fi/sol/LMFzmYL6y1FX8HsEmZ6yNKNzercBmtmpg2ZoLwuUboU?maker=GuiU6MpLahPHSHYcsfSRjwLUm1AtZ9zP2eiLAkJMBjg","https://www.defined.fi/sol/LMFzmYL6y1FX8HsEmZ6yNKNzercBmtmpg2ZoLwuUboU?maker=GuiU6MpLahPHSHYcsfSRjwLUm1AtZ9zP2eiLAkJMBjg")</f>
        <v/>
      </c>
      <c r="M133">
        <f>HYPERLINK("https://dexscreener.com/solana/LMFzmYL6y1FX8HsEmZ6yNKNzercBmtmpg2ZoLwuUboU?maker=GuiU6MpLahPHSHYcsfSRjwLUm1AtZ9zP2eiLAkJMBjg","https://dexscreener.com/solana/LMFzmYL6y1FX8HsEmZ6yNKNzercBmtmpg2ZoLwuUboU?maker=GuiU6MpLahPHSHYcsfSRjwLUm1AtZ9zP2eiLAkJMBjg")</f>
        <v/>
      </c>
    </row>
    <row r="134">
      <c r="A134" t="inlineStr">
        <is>
          <t>GinNabffZL4fUj9Vactxha74GDAW8kDPGaHqMtMzps2f</t>
        </is>
      </c>
      <c r="B134" t="inlineStr">
        <is>
          <t>GINNAN</t>
        </is>
      </c>
      <c r="C134" t="n">
        <v>0</v>
      </c>
      <c r="D134" t="n">
        <v>14.95</v>
      </c>
      <c r="E134" t="n">
        <v>0.02</v>
      </c>
      <c r="F134" t="n">
        <v>825.02</v>
      </c>
      <c r="G134" t="n">
        <v>839.98</v>
      </c>
      <c r="H134" t="n">
        <v>205</v>
      </c>
      <c r="I134" t="n">
        <v>205</v>
      </c>
      <c r="J134" t="n">
        <v>-1</v>
      </c>
      <c r="K134" t="n">
        <v>-1</v>
      </c>
      <c r="L134">
        <f>HYPERLINK("https://www.defined.fi/sol/GinNabffZL4fUj9Vactxha74GDAW8kDPGaHqMtMzps2f?maker=GuiU6MpLahPHSHYcsfSRjwLUm1AtZ9zP2eiLAkJMBjg","https://www.defined.fi/sol/GinNabffZL4fUj9Vactxha74GDAW8kDPGaHqMtMzps2f?maker=GuiU6MpLahPHSHYcsfSRjwLUm1AtZ9zP2eiLAkJMBjg")</f>
        <v/>
      </c>
      <c r="M134">
        <f>HYPERLINK("https://dexscreener.com/solana/GinNabffZL4fUj9Vactxha74GDAW8kDPGaHqMtMzps2f?maker=GuiU6MpLahPHSHYcsfSRjwLUm1AtZ9zP2eiLAkJMBjg","https://dexscreener.com/solana/GinNabffZL4fUj9Vactxha74GDAW8kDPGaHqMtMzps2f?maker=GuiU6MpLahPHSHYcsfSRjwLUm1AtZ9zP2eiLAkJMBjg")</f>
        <v/>
      </c>
    </row>
    <row r="135">
      <c r="A135" t="inlineStr">
        <is>
          <t>AiQcnL5gPjEXVH1E1FGUdN1WhPz4qXAZfQJxpGrJpump</t>
        </is>
      </c>
      <c r="B135" t="inlineStr">
        <is>
          <t>kheowzoo</t>
        </is>
      </c>
      <c r="C135" t="n">
        <v>0</v>
      </c>
      <c r="D135" t="n">
        <v>15.39</v>
      </c>
      <c r="E135" t="n">
        <v>0.02</v>
      </c>
      <c r="F135" t="n">
        <v>791.49</v>
      </c>
      <c r="G135" t="n">
        <v>806.88</v>
      </c>
      <c r="H135" t="n">
        <v>111</v>
      </c>
      <c r="I135" t="n">
        <v>111</v>
      </c>
      <c r="J135" t="n">
        <v>-1</v>
      </c>
      <c r="K135" t="n">
        <v>-1</v>
      </c>
      <c r="L135">
        <f>HYPERLINK("https://www.defined.fi/sol/AiQcnL5gPjEXVH1E1FGUdN1WhPz4qXAZfQJxpGrJpump?maker=GuiU6MpLahPHSHYcsfSRjwLUm1AtZ9zP2eiLAkJMBjg","https://www.defined.fi/sol/AiQcnL5gPjEXVH1E1FGUdN1WhPz4qXAZfQJxpGrJpump?maker=GuiU6MpLahPHSHYcsfSRjwLUm1AtZ9zP2eiLAkJMBjg")</f>
        <v/>
      </c>
      <c r="M135">
        <f>HYPERLINK("https://dexscreener.com/solana/AiQcnL5gPjEXVH1E1FGUdN1WhPz4qXAZfQJxpGrJpump?maker=GuiU6MpLahPHSHYcsfSRjwLUm1AtZ9zP2eiLAkJMBjg","https://dexscreener.com/solana/AiQcnL5gPjEXVH1E1FGUdN1WhPz4qXAZfQJxpGrJpump?maker=GuiU6MpLahPHSHYcsfSRjwLUm1AtZ9zP2eiLAkJMBjg")</f>
        <v/>
      </c>
    </row>
    <row r="136">
      <c r="A136" t="inlineStr">
        <is>
          <t>28tVhteKZkzzWjrdHGXzxfm4SQkhrDrjLur9TYCDVULE</t>
        </is>
      </c>
      <c r="B136" t="inlineStr">
        <is>
          <t>BUU</t>
        </is>
      </c>
      <c r="C136" t="n">
        <v>0</v>
      </c>
      <c r="D136" t="n">
        <v>0.074</v>
      </c>
      <c r="E136" t="n">
        <v>0.02</v>
      </c>
      <c r="F136" t="n">
        <v>4</v>
      </c>
      <c r="G136" t="n">
        <v>4.07</v>
      </c>
      <c r="H136" t="n">
        <v>5</v>
      </c>
      <c r="I136" t="n">
        <v>5</v>
      </c>
      <c r="J136" t="n">
        <v>-1</v>
      </c>
      <c r="K136" t="n">
        <v>-1</v>
      </c>
      <c r="L136">
        <f>HYPERLINK("https://www.defined.fi/sol/28tVhteKZkzzWjrdHGXzxfm4SQkhrDrjLur9TYCDVULE?maker=GuiU6MpLahPHSHYcsfSRjwLUm1AtZ9zP2eiLAkJMBjg","https://www.defined.fi/sol/28tVhteKZkzzWjrdHGXzxfm4SQkhrDrjLur9TYCDVULE?maker=GuiU6MpLahPHSHYcsfSRjwLUm1AtZ9zP2eiLAkJMBjg")</f>
        <v/>
      </c>
      <c r="M136">
        <f>HYPERLINK("https://dexscreener.com/solana/28tVhteKZkzzWjrdHGXzxfm4SQkhrDrjLur9TYCDVULE?maker=GuiU6MpLahPHSHYcsfSRjwLUm1AtZ9zP2eiLAkJMBjg","https://dexscreener.com/solana/28tVhteKZkzzWjrdHGXzxfm4SQkhrDrjLur9TYCDVULE?maker=GuiU6MpLahPHSHYcsfSRjwLUm1AtZ9zP2eiLAkJMBjg")</f>
        <v/>
      </c>
    </row>
    <row r="137">
      <c r="A137" t="inlineStr">
        <is>
          <t>34a8ALsPmbWxp7D3bQ6erERrCLz1ahr6u6o66Udmpump</t>
        </is>
      </c>
      <c r="B137" t="inlineStr">
        <is>
          <t>PESTO</t>
        </is>
      </c>
      <c r="C137" t="n">
        <v>0</v>
      </c>
      <c r="D137" t="n">
        <v>13.49</v>
      </c>
      <c r="E137" t="n">
        <v>0.02</v>
      </c>
      <c r="F137" t="n">
        <v>606.8</v>
      </c>
      <c r="G137" t="n">
        <v>620.21</v>
      </c>
      <c r="H137" t="n">
        <v>126</v>
      </c>
      <c r="I137" t="n">
        <v>126</v>
      </c>
      <c r="J137" t="n">
        <v>-1</v>
      </c>
      <c r="K137" t="n">
        <v>-1</v>
      </c>
      <c r="L137">
        <f>HYPERLINK("https://www.defined.fi/sol/34a8ALsPmbWxp7D3bQ6erERrCLz1ahr6u6o66Udmpump?maker=GuiU6MpLahPHSHYcsfSRjwLUm1AtZ9zP2eiLAkJMBjg","https://www.defined.fi/sol/34a8ALsPmbWxp7D3bQ6erERrCLz1ahr6u6o66Udmpump?maker=GuiU6MpLahPHSHYcsfSRjwLUm1AtZ9zP2eiLAkJMBjg")</f>
        <v/>
      </c>
      <c r="M137">
        <f>HYPERLINK("https://dexscreener.com/solana/34a8ALsPmbWxp7D3bQ6erERrCLz1ahr6u6o66Udmpump?maker=GuiU6MpLahPHSHYcsfSRjwLUm1AtZ9zP2eiLAkJMBjg","https://dexscreener.com/solana/34a8ALsPmbWxp7D3bQ6erERrCLz1ahr6u6o66Udmpump?maker=GuiU6MpLahPHSHYcsfSRjwLUm1AtZ9zP2eiLAkJMBjg")</f>
        <v/>
      </c>
    </row>
    <row r="138">
      <c r="A138" t="inlineStr">
        <is>
          <t>63LfDmNb3MQ8mw9MtZ2To9bEA2M71kZUUGq5tiJxcqj9</t>
        </is>
      </c>
      <c r="B138" t="inlineStr">
        <is>
          <t>GIGA</t>
        </is>
      </c>
      <c r="C138" t="n">
        <v>0</v>
      </c>
      <c r="D138" t="n">
        <v>32.1</v>
      </c>
      <c r="E138" t="n">
        <v>0.01</v>
      </c>
      <c r="F138" t="n">
        <v>4361.89</v>
      </c>
      <c r="G138" t="n">
        <v>4401.26</v>
      </c>
      <c r="H138" t="n">
        <v>167</v>
      </c>
      <c r="I138" t="n">
        <v>172</v>
      </c>
      <c r="J138" t="n">
        <v>-1</v>
      </c>
      <c r="K138" t="n">
        <v>-1</v>
      </c>
      <c r="L138">
        <f>HYPERLINK("https://www.defined.fi/sol/63LfDmNb3MQ8mw9MtZ2To9bEA2M71kZUUGq5tiJxcqj9?maker=GuiU6MpLahPHSHYcsfSRjwLUm1AtZ9zP2eiLAkJMBjg","https://www.defined.fi/sol/63LfDmNb3MQ8mw9MtZ2To9bEA2M71kZUUGq5tiJxcqj9?maker=GuiU6MpLahPHSHYcsfSRjwLUm1AtZ9zP2eiLAkJMBjg")</f>
        <v/>
      </c>
      <c r="M138">
        <f>HYPERLINK("https://dexscreener.com/solana/63LfDmNb3MQ8mw9MtZ2To9bEA2M71kZUUGq5tiJxcqj9?maker=GuiU6MpLahPHSHYcsfSRjwLUm1AtZ9zP2eiLAkJMBjg","https://dexscreener.com/solana/63LfDmNb3MQ8mw9MtZ2To9bEA2M71kZUUGq5tiJxcqj9?maker=GuiU6MpLahPHSHYcsfSRjwLUm1AtZ9zP2eiLAkJMBjg")</f>
        <v/>
      </c>
    </row>
    <row r="139">
      <c r="A139" t="inlineStr">
        <is>
          <t>A8C3xuqscfmyLrte3VmTqrAq8kgMASius9AFNANwpump</t>
        </is>
      </c>
      <c r="B139" t="inlineStr">
        <is>
          <t>FWOG</t>
        </is>
      </c>
      <c r="C139" t="n">
        <v>0</v>
      </c>
      <c r="D139" t="n">
        <v>27.7</v>
      </c>
      <c r="E139" t="n">
        <v>0</v>
      </c>
      <c r="F139" t="n">
        <v>6484.8</v>
      </c>
      <c r="G139" t="n">
        <v>6493.07</v>
      </c>
      <c r="H139" t="n">
        <v>339</v>
      </c>
      <c r="I139" t="n">
        <v>339</v>
      </c>
      <c r="J139" t="n">
        <v>-1</v>
      </c>
      <c r="K139" t="n">
        <v>-1</v>
      </c>
      <c r="L139">
        <f>HYPERLINK("https://www.defined.fi/sol/A8C3xuqscfmyLrte3VmTqrAq8kgMASius9AFNANwpump?maker=GuiU6MpLahPHSHYcsfSRjwLUm1AtZ9zP2eiLAkJMBjg","https://www.defined.fi/sol/A8C3xuqscfmyLrte3VmTqrAq8kgMASius9AFNANwpump?maker=GuiU6MpLahPHSHYcsfSRjwLUm1AtZ9zP2eiLAkJMBjg")</f>
        <v/>
      </c>
      <c r="M139">
        <f>HYPERLINK("https://dexscreener.com/solana/A8C3xuqscfmyLrte3VmTqrAq8kgMASius9AFNANwpump?maker=GuiU6MpLahPHSHYcsfSRjwLUm1AtZ9zP2eiLAkJMBjg","https://dexscreener.com/solana/A8C3xuqscfmyLrte3VmTqrAq8kgMASius9AFNANwpump?maker=GuiU6MpLahPHSHYcsfSRjwLUm1AtZ9zP2eiLAkJMBjg")</f>
        <v/>
      </c>
    </row>
    <row r="140">
      <c r="A140" t="inlineStr">
        <is>
          <t>4LLbsb5ReP3yEtYzmXewyGjcir5uXtKFURtaEUVC2AHs</t>
        </is>
      </c>
      <c r="B140" t="inlineStr">
        <is>
          <t>PRCL</t>
        </is>
      </c>
      <c r="C140" t="n">
        <v>0</v>
      </c>
      <c r="D140" t="n">
        <v>0.113</v>
      </c>
      <c r="E140" t="n">
        <v>0</v>
      </c>
      <c r="F140" t="n">
        <v>45.37</v>
      </c>
      <c r="G140" t="n">
        <v>42.12</v>
      </c>
      <c r="H140" t="n">
        <v>36</v>
      </c>
      <c r="I140" t="n">
        <v>35</v>
      </c>
      <c r="J140" t="n">
        <v>-1</v>
      </c>
      <c r="K140" t="n">
        <v>-1</v>
      </c>
      <c r="L140">
        <f>HYPERLINK("https://www.defined.fi/sol/4LLbsb5ReP3yEtYzmXewyGjcir5uXtKFURtaEUVC2AHs?maker=GuiU6MpLahPHSHYcsfSRjwLUm1AtZ9zP2eiLAkJMBjg","https://www.defined.fi/sol/4LLbsb5ReP3yEtYzmXewyGjcir5uXtKFURtaEUVC2AHs?maker=GuiU6MpLahPHSHYcsfSRjwLUm1AtZ9zP2eiLAkJMBjg")</f>
        <v/>
      </c>
      <c r="M140">
        <f>HYPERLINK("https://dexscreener.com/solana/4LLbsb5ReP3yEtYzmXewyGjcir5uXtKFURtaEUVC2AHs?maker=GuiU6MpLahPHSHYcsfSRjwLUm1AtZ9zP2eiLAkJMBjg","https://dexscreener.com/solana/4LLbsb5ReP3yEtYzmXewyGjcir5uXtKFURtaEUVC2AHs?maker=GuiU6MpLahPHSHYcsfSRjwLUm1AtZ9zP2eiLAkJMBjg")</f>
        <v/>
      </c>
    </row>
    <row r="141">
      <c r="A141" t="inlineStr">
        <is>
          <t>HCq9orwso55TowciCZkD3Yb7c74iHYRGvQrubz4ppump</t>
        </is>
      </c>
      <c r="B141" t="inlineStr">
        <is>
          <t>SSEC</t>
        </is>
      </c>
      <c r="C141" t="n">
        <v>0</v>
      </c>
      <c r="D141" t="n">
        <v>43.06</v>
      </c>
      <c r="E141" t="n">
        <v>0.03</v>
      </c>
      <c r="F141" t="n">
        <v>1638.01</v>
      </c>
      <c r="G141" t="n">
        <v>1681.07</v>
      </c>
      <c r="H141" t="n">
        <v>388</v>
      </c>
      <c r="I141" t="n">
        <v>388</v>
      </c>
      <c r="J141" t="n">
        <v>-1</v>
      </c>
      <c r="K141" t="n">
        <v>-1</v>
      </c>
      <c r="L141">
        <f>HYPERLINK("https://www.defined.fi/sol/HCq9orwso55TowciCZkD3Yb7c74iHYRGvQrubz4ppump?maker=GuiU6MpLahPHSHYcsfSRjwLUm1AtZ9zP2eiLAkJMBjg","https://www.defined.fi/sol/HCq9orwso55TowciCZkD3Yb7c74iHYRGvQrubz4ppump?maker=GuiU6MpLahPHSHYcsfSRjwLUm1AtZ9zP2eiLAkJMBjg")</f>
        <v/>
      </c>
      <c r="M141">
        <f>HYPERLINK("https://dexscreener.com/solana/HCq9orwso55TowciCZkD3Yb7c74iHYRGvQrubz4ppump?maker=GuiU6MpLahPHSHYcsfSRjwLUm1AtZ9zP2eiLAkJMBjg","https://dexscreener.com/solana/HCq9orwso55TowciCZkD3Yb7c74iHYRGvQrubz4ppump?maker=GuiU6MpLahPHSHYcsfSRjwLUm1AtZ9zP2eiLAkJMBjg")</f>
        <v/>
      </c>
    </row>
    <row r="142">
      <c r="A142" t="inlineStr">
        <is>
          <t>FU1q8vJpZNUrmqsciSjp8bAKKidGsLmouB8CBdf8TKQv</t>
        </is>
      </c>
      <c r="B142" t="inlineStr">
        <is>
          <t>tremp</t>
        </is>
      </c>
      <c r="C142" t="n">
        <v>0</v>
      </c>
      <c r="D142" t="n">
        <v>5.97</v>
      </c>
      <c r="E142" t="n">
        <v>0.02</v>
      </c>
      <c r="F142" t="n">
        <v>319.19</v>
      </c>
      <c r="G142" t="n">
        <v>325.08</v>
      </c>
      <c r="H142" t="n">
        <v>75</v>
      </c>
      <c r="I142" t="n">
        <v>74</v>
      </c>
      <c r="J142" t="n">
        <v>-1</v>
      </c>
      <c r="K142" t="n">
        <v>-1</v>
      </c>
      <c r="L142">
        <f>HYPERLINK("https://www.defined.fi/sol/FU1q8vJpZNUrmqsciSjp8bAKKidGsLmouB8CBdf8TKQv?maker=GuiU6MpLahPHSHYcsfSRjwLUm1AtZ9zP2eiLAkJMBjg","https://www.defined.fi/sol/FU1q8vJpZNUrmqsciSjp8bAKKidGsLmouB8CBdf8TKQv?maker=GuiU6MpLahPHSHYcsfSRjwLUm1AtZ9zP2eiLAkJMBjg")</f>
        <v/>
      </c>
      <c r="M142">
        <f>HYPERLINK("https://dexscreener.com/solana/FU1q8vJpZNUrmqsciSjp8bAKKidGsLmouB8CBdf8TKQv?maker=GuiU6MpLahPHSHYcsfSRjwLUm1AtZ9zP2eiLAkJMBjg","https://dexscreener.com/solana/FU1q8vJpZNUrmqsciSjp8bAKKidGsLmouB8CBdf8TKQv?maker=GuiU6MpLahPHSHYcsfSRjwLUm1AtZ9zP2eiLAkJMBjg")</f>
        <v/>
      </c>
    </row>
    <row r="143">
      <c r="A143" t="inlineStr">
        <is>
          <t>7dHbWXmci3dT8UFYWYZweBLXgycu7Y3iL6trKn1Y7ARj</t>
        </is>
      </c>
      <c r="B143" t="inlineStr">
        <is>
          <t>stSOL</t>
        </is>
      </c>
      <c r="C143" t="n">
        <v>0</v>
      </c>
      <c r="D143" t="n">
        <v>-0.058</v>
      </c>
      <c r="E143" t="n">
        <v>-0</v>
      </c>
      <c r="F143" t="n">
        <v>7.78</v>
      </c>
      <c r="G143" t="n">
        <v>18.78</v>
      </c>
      <c r="H143" t="n">
        <v>1</v>
      </c>
      <c r="I143" t="n">
        <v>2</v>
      </c>
      <c r="J143" t="n">
        <v>-1</v>
      </c>
      <c r="K143" t="n">
        <v>-1</v>
      </c>
      <c r="L143">
        <f>HYPERLINK("https://www.defined.fi/sol/7dHbWXmci3dT8UFYWYZweBLXgycu7Y3iL6trKn1Y7ARj?maker=GuiU6MpLahPHSHYcsfSRjwLUm1AtZ9zP2eiLAkJMBjg","https://www.defined.fi/sol/7dHbWXmci3dT8UFYWYZweBLXgycu7Y3iL6trKn1Y7ARj?maker=GuiU6MpLahPHSHYcsfSRjwLUm1AtZ9zP2eiLAkJMBjg")</f>
        <v/>
      </c>
      <c r="M143">
        <f>HYPERLINK("https://dexscreener.com/solana/7dHbWXmci3dT8UFYWYZweBLXgycu7Y3iL6trKn1Y7ARj?maker=GuiU6MpLahPHSHYcsfSRjwLUm1AtZ9zP2eiLAkJMBjg","https://dexscreener.com/solana/7dHbWXmci3dT8UFYWYZweBLXgycu7Y3iL6trKn1Y7ARj?maker=GuiU6MpLahPHSHYcsfSRjwLUm1AtZ9zP2eiLAkJMBjg")</f>
        <v/>
      </c>
    </row>
    <row r="144">
      <c r="A144" t="inlineStr">
        <is>
          <t>E6AujzX54E1ZoPDFP2CyG3HHUVKygEkp6DRqig61pump</t>
        </is>
      </c>
      <c r="B144" t="inlineStr">
        <is>
          <t>Pochita</t>
        </is>
      </c>
      <c r="C144" t="n">
        <v>0</v>
      </c>
      <c r="D144" t="n">
        <v>28.42</v>
      </c>
      <c r="E144" t="n">
        <v>0.01</v>
      </c>
      <c r="F144" t="n">
        <v>1886.46</v>
      </c>
      <c r="G144" t="n">
        <v>1915.58</v>
      </c>
      <c r="H144" t="n">
        <v>419</v>
      </c>
      <c r="I144" t="n">
        <v>420</v>
      </c>
      <c r="J144" t="n">
        <v>-1</v>
      </c>
      <c r="K144" t="n">
        <v>-1</v>
      </c>
      <c r="L144">
        <f>HYPERLINK("https://www.defined.fi/sol/E6AujzX54E1ZoPDFP2CyG3HHUVKygEkp6DRqig61pump?maker=GuiU6MpLahPHSHYcsfSRjwLUm1AtZ9zP2eiLAkJMBjg","https://www.defined.fi/sol/E6AujzX54E1ZoPDFP2CyG3HHUVKygEkp6DRqig61pump?maker=GuiU6MpLahPHSHYcsfSRjwLUm1AtZ9zP2eiLAkJMBjg")</f>
        <v/>
      </c>
      <c r="M144">
        <f>HYPERLINK("https://dexscreener.com/solana/E6AujzX54E1ZoPDFP2CyG3HHUVKygEkp6DRqig61pump?maker=GuiU6MpLahPHSHYcsfSRjwLUm1AtZ9zP2eiLAkJMBjg","https://dexscreener.com/solana/E6AujzX54E1ZoPDFP2CyG3HHUVKygEkp6DRqig61pump?maker=GuiU6MpLahPHSHYcsfSRjwLUm1AtZ9zP2eiLAkJMBjg")</f>
        <v/>
      </c>
    </row>
    <row r="145">
      <c r="A145" t="inlineStr">
        <is>
          <t>HHjoYwUp5aU6pnrvN4s2pwEErwXNZKhxKGYjRJMoBjLw</t>
        </is>
      </c>
      <c r="B145" t="inlineStr">
        <is>
          <t>PIP</t>
        </is>
      </c>
      <c r="C145" t="n">
        <v>0</v>
      </c>
      <c r="D145" t="n">
        <v>0.095</v>
      </c>
      <c r="E145" t="n">
        <v>0.03</v>
      </c>
      <c r="F145" t="n">
        <v>3.58</v>
      </c>
      <c r="G145" t="n">
        <v>3.67</v>
      </c>
      <c r="H145" t="n">
        <v>7</v>
      </c>
      <c r="I145" t="n">
        <v>7</v>
      </c>
      <c r="J145" t="n">
        <v>-1</v>
      </c>
      <c r="K145" t="n">
        <v>-1</v>
      </c>
      <c r="L145">
        <f>HYPERLINK("https://www.defined.fi/sol/HHjoYwUp5aU6pnrvN4s2pwEErwXNZKhxKGYjRJMoBjLw?maker=GuiU6MpLahPHSHYcsfSRjwLUm1AtZ9zP2eiLAkJMBjg","https://www.defined.fi/sol/HHjoYwUp5aU6pnrvN4s2pwEErwXNZKhxKGYjRJMoBjLw?maker=GuiU6MpLahPHSHYcsfSRjwLUm1AtZ9zP2eiLAkJMBjg")</f>
        <v/>
      </c>
      <c r="M145">
        <f>HYPERLINK("https://dexscreener.com/solana/HHjoYwUp5aU6pnrvN4s2pwEErwXNZKhxKGYjRJMoBjLw?maker=GuiU6MpLahPHSHYcsfSRjwLUm1AtZ9zP2eiLAkJMBjg","https://dexscreener.com/solana/HHjoYwUp5aU6pnrvN4s2pwEErwXNZKhxKGYjRJMoBjLw?maker=GuiU6MpLahPHSHYcsfSRjwLUm1AtZ9zP2eiLAkJMBjg")</f>
        <v/>
      </c>
    </row>
    <row r="146">
      <c r="A146" t="inlineStr">
        <is>
          <t>8WnQQRbuEZ3CCDbH5MCVioBbw6o75NKANq9WdPhBDsWo</t>
        </is>
      </c>
      <c r="B146" t="inlineStr">
        <is>
          <t>coby</t>
        </is>
      </c>
      <c r="C146" t="n">
        <v>0</v>
      </c>
      <c r="D146" t="n">
        <v>17.8</v>
      </c>
      <c r="E146" t="n">
        <v>0.02</v>
      </c>
      <c r="F146" t="n">
        <v>1053.35</v>
      </c>
      <c r="G146" t="n">
        <v>1071.14</v>
      </c>
      <c r="H146" t="n">
        <v>258</v>
      </c>
      <c r="I146" t="n">
        <v>258</v>
      </c>
      <c r="J146" t="n">
        <v>-1</v>
      </c>
      <c r="K146" t="n">
        <v>-1</v>
      </c>
      <c r="L146">
        <f>HYPERLINK("https://www.defined.fi/sol/8WnQQRbuEZ3CCDbH5MCVioBbw6o75NKANq9WdPhBDsWo?maker=GuiU6MpLahPHSHYcsfSRjwLUm1AtZ9zP2eiLAkJMBjg","https://www.defined.fi/sol/8WnQQRbuEZ3CCDbH5MCVioBbw6o75NKANq9WdPhBDsWo?maker=GuiU6MpLahPHSHYcsfSRjwLUm1AtZ9zP2eiLAkJMBjg")</f>
        <v/>
      </c>
      <c r="M146">
        <f>HYPERLINK("https://dexscreener.com/solana/8WnQQRbuEZ3CCDbH5MCVioBbw6o75NKANq9WdPhBDsWo?maker=GuiU6MpLahPHSHYcsfSRjwLUm1AtZ9zP2eiLAkJMBjg","https://dexscreener.com/solana/8WnQQRbuEZ3CCDbH5MCVioBbw6o75NKANq9WdPhBDsWo?maker=GuiU6MpLahPHSHYcsfSRjwLUm1AtZ9zP2eiLAkJMBjg")</f>
        <v/>
      </c>
    </row>
    <row r="147">
      <c r="A147" t="inlineStr">
        <is>
          <t>3JsSsmGzjWDNe9XCw2L9vznC5JU9wSqQeB6ns5pAkPeE</t>
        </is>
      </c>
      <c r="B147" t="inlineStr">
        <is>
          <t>PISCES</t>
        </is>
      </c>
      <c r="C147" t="n">
        <v>0</v>
      </c>
      <c r="D147" t="n">
        <v>2.38</v>
      </c>
      <c r="E147" t="n">
        <v>0.05</v>
      </c>
      <c r="F147" t="n">
        <v>48.45</v>
      </c>
      <c r="G147" t="n">
        <v>50.83</v>
      </c>
      <c r="H147" t="n">
        <v>19</v>
      </c>
      <c r="I147" t="n">
        <v>19</v>
      </c>
      <c r="J147" t="n">
        <v>-1</v>
      </c>
      <c r="K147" t="n">
        <v>-1</v>
      </c>
      <c r="L147">
        <f>HYPERLINK("https://www.defined.fi/sol/3JsSsmGzjWDNe9XCw2L9vznC5JU9wSqQeB6ns5pAkPeE?maker=GuiU6MpLahPHSHYcsfSRjwLUm1AtZ9zP2eiLAkJMBjg","https://www.defined.fi/sol/3JsSsmGzjWDNe9XCw2L9vznC5JU9wSqQeB6ns5pAkPeE?maker=GuiU6MpLahPHSHYcsfSRjwLUm1AtZ9zP2eiLAkJMBjg")</f>
        <v/>
      </c>
      <c r="M147">
        <f>HYPERLINK("https://dexscreener.com/solana/3JsSsmGzjWDNe9XCw2L9vznC5JU9wSqQeB6ns5pAkPeE?maker=GuiU6MpLahPHSHYcsfSRjwLUm1AtZ9zP2eiLAkJMBjg","https://dexscreener.com/solana/3JsSsmGzjWDNe9XCw2L9vznC5JU9wSqQeB6ns5pAkPeE?maker=GuiU6MpLahPHSHYcsfSRjwLUm1AtZ9zP2eiLAkJMBjg")</f>
        <v/>
      </c>
    </row>
    <row r="148">
      <c r="A148" t="inlineStr">
        <is>
          <t>2eCVVZ4tomqn4eyuA9Gh5PSKrjNXGwgMhPALGtAkpump</t>
        </is>
      </c>
      <c r="B148" t="inlineStr">
        <is>
          <t>$MIHARU</t>
        </is>
      </c>
      <c r="C148" t="n">
        <v>0</v>
      </c>
      <c r="D148" t="n">
        <v>23.6</v>
      </c>
      <c r="E148" t="n">
        <v>0.03</v>
      </c>
      <c r="F148" t="n">
        <v>812.42</v>
      </c>
      <c r="G148" t="n">
        <v>836.01</v>
      </c>
      <c r="H148" t="n">
        <v>207</v>
      </c>
      <c r="I148" t="n">
        <v>207</v>
      </c>
      <c r="J148" t="n">
        <v>-1</v>
      </c>
      <c r="K148" t="n">
        <v>-1</v>
      </c>
      <c r="L148">
        <f>HYPERLINK("https://www.defined.fi/sol/2eCVVZ4tomqn4eyuA9Gh5PSKrjNXGwgMhPALGtAkpump?maker=GuiU6MpLahPHSHYcsfSRjwLUm1AtZ9zP2eiLAkJMBjg","https://www.defined.fi/sol/2eCVVZ4tomqn4eyuA9Gh5PSKrjNXGwgMhPALGtAkpump?maker=GuiU6MpLahPHSHYcsfSRjwLUm1AtZ9zP2eiLAkJMBjg")</f>
        <v/>
      </c>
      <c r="M148">
        <f>HYPERLINK("https://dexscreener.com/solana/2eCVVZ4tomqn4eyuA9Gh5PSKrjNXGwgMhPALGtAkpump?maker=GuiU6MpLahPHSHYcsfSRjwLUm1AtZ9zP2eiLAkJMBjg","https://dexscreener.com/solana/2eCVVZ4tomqn4eyuA9Gh5PSKrjNXGwgMhPALGtAkpump?maker=GuiU6MpLahPHSHYcsfSRjwLUm1AtZ9zP2eiLAkJMBjg")</f>
        <v/>
      </c>
    </row>
    <row r="149">
      <c r="A149" t="inlineStr">
        <is>
          <t>DjMzWzcJLEsBXeKsdXi8goyFYUJ8si1vfHrfouTJpump</t>
        </is>
      </c>
      <c r="B149" t="inlineStr">
        <is>
          <t>PEAK</t>
        </is>
      </c>
      <c r="C149" t="n">
        <v>0</v>
      </c>
      <c r="D149" t="n">
        <v>0.073</v>
      </c>
      <c r="E149" t="n">
        <v>0.08</v>
      </c>
      <c r="F149" t="n">
        <v>0.951</v>
      </c>
      <c r="G149" t="n">
        <v>1.02</v>
      </c>
      <c r="H149" t="n">
        <v>1</v>
      </c>
      <c r="I149" t="n">
        <v>1</v>
      </c>
      <c r="J149" t="n">
        <v>-1</v>
      </c>
      <c r="K149" t="n">
        <v>-1</v>
      </c>
      <c r="L149">
        <f>HYPERLINK("https://www.defined.fi/sol/DjMzWzcJLEsBXeKsdXi8goyFYUJ8si1vfHrfouTJpump?maker=GuiU6MpLahPHSHYcsfSRjwLUm1AtZ9zP2eiLAkJMBjg","https://www.defined.fi/sol/DjMzWzcJLEsBXeKsdXi8goyFYUJ8si1vfHrfouTJpump?maker=GuiU6MpLahPHSHYcsfSRjwLUm1AtZ9zP2eiLAkJMBjg")</f>
        <v/>
      </c>
      <c r="M149">
        <f>HYPERLINK("https://dexscreener.com/solana/DjMzWzcJLEsBXeKsdXi8goyFYUJ8si1vfHrfouTJpump?maker=GuiU6MpLahPHSHYcsfSRjwLUm1AtZ9zP2eiLAkJMBjg","https://dexscreener.com/solana/DjMzWzcJLEsBXeKsdXi8goyFYUJ8si1vfHrfouTJpump?maker=GuiU6MpLahPHSHYcsfSRjwLUm1AtZ9zP2eiLAkJMBjg")</f>
        <v/>
      </c>
    </row>
    <row r="150">
      <c r="A150" t="inlineStr">
        <is>
          <t>GYKmdfcUmZVrqfcH1g579BGjuzSRijj3LBuwv79rpump</t>
        </is>
      </c>
      <c r="B150" t="inlineStr">
        <is>
          <t>wDOG</t>
        </is>
      </c>
      <c r="C150" t="n">
        <v>0</v>
      </c>
      <c r="D150" t="n">
        <v>11.82</v>
      </c>
      <c r="E150" t="n">
        <v>0.01</v>
      </c>
      <c r="F150" t="n">
        <v>1243.84</v>
      </c>
      <c r="G150" t="n">
        <v>1255.66</v>
      </c>
      <c r="H150" t="n">
        <v>144</v>
      </c>
      <c r="I150" t="n">
        <v>144</v>
      </c>
      <c r="J150" t="n">
        <v>-1</v>
      </c>
      <c r="K150" t="n">
        <v>-1</v>
      </c>
      <c r="L150">
        <f>HYPERLINK("https://www.defined.fi/sol/GYKmdfcUmZVrqfcH1g579BGjuzSRijj3LBuwv79rpump?maker=GuiU6MpLahPHSHYcsfSRjwLUm1AtZ9zP2eiLAkJMBjg","https://www.defined.fi/sol/GYKmdfcUmZVrqfcH1g579BGjuzSRijj3LBuwv79rpump?maker=GuiU6MpLahPHSHYcsfSRjwLUm1AtZ9zP2eiLAkJMBjg")</f>
        <v/>
      </c>
      <c r="M150">
        <f>HYPERLINK("https://dexscreener.com/solana/GYKmdfcUmZVrqfcH1g579BGjuzSRijj3LBuwv79rpump?maker=GuiU6MpLahPHSHYcsfSRjwLUm1AtZ9zP2eiLAkJMBjg","https://dexscreener.com/solana/GYKmdfcUmZVrqfcH1g579BGjuzSRijj3LBuwv79rpump?maker=GuiU6MpLahPHSHYcsfSRjwLUm1AtZ9zP2eiLAkJMBjg")</f>
        <v/>
      </c>
    </row>
    <row r="151">
      <c r="A151" t="inlineStr">
        <is>
          <t>EHHAKzPZJhQy4fc7CTaJPFsetPgKnC6JNCdv6pqsQ7Ma</t>
        </is>
      </c>
      <c r="B151" t="inlineStr">
        <is>
          <t>21e8</t>
        </is>
      </c>
      <c r="C151" t="n">
        <v>0</v>
      </c>
      <c r="D151" t="n">
        <v>0.256</v>
      </c>
      <c r="E151" t="n">
        <v>0.05</v>
      </c>
      <c r="F151" t="n">
        <v>4.95</v>
      </c>
      <c r="G151" t="n">
        <v>5.21</v>
      </c>
      <c r="H151" t="n">
        <v>5</v>
      </c>
      <c r="I151" t="n">
        <v>5</v>
      </c>
      <c r="J151" t="n">
        <v>-1</v>
      </c>
      <c r="K151" t="n">
        <v>-1</v>
      </c>
      <c r="L151">
        <f>HYPERLINK("https://www.defined.fi/sol/EHHAKzPZJhQy4fc7CTaJPFsetPgKnC6JNCdv6pqsQ7Ma?maker=GuiU6MpLahPHSHYcsfSRjwLUm1AtZ9zP2eiLAkJMBjg","https://www.defined.fi/sol/EHHAKzPZJhQy4fc7CTaJPFsetPgKnC6JNCdv6pqsQ7Ma?maker=GuiU6MpLahPHSHYcsfSRjwLUm1AtZ9zP2eiLAkJMBjg")</f>
        <v/>
      </c>
      <c r="M151">
        <f>HYPERLINK("https://dexscreener.com/solana/EHHAKzPZJhQy4fc7CTaJPFsetPgKnC6JNCdv6pqsQ7Ma?maker=GuiU6MpLahPHSHYcsfSRjwLUm1AtZ9zP2eiLAkJMBjg","https://dexscreener.com/solana/EHHAKzPZJhQy4fc7CTaJPFsetPgKnC6JNCdv6pqsQ7Ma?maker=GuiU6MpLahPHSHYcsfSRjwLUm1AtZ9zP2eiLAkJMBjg")</f>
        <v/>
      </c>
    </row>
    <row r="152">
      <c r="A152" t="inlineStr">
        <is>
          <t>FoXyMu5xwXre7zEoSvzViRk3nGawHUp9kUh97y2NDhcq</t>
        </is>
      </c>
      <c r="B152" t="inlineStr">
        <is>
          <t>FOXY</t>
        </is>
      </c>
      <c r="C152" t="n">
        <v>0</v>
      </c>
      <c r="D152" t="n">
        <v>0</v>
      </c>
      <c r="E152" t="n">
        <v>-1</v>
      </c>
      <c r="F152" t="n">
        <v>1.54</v>
      </c>
      <c r="G152" t="n">
        <v>3.75</v>
      </c>
      <c r="H152" t="n">
        <v>2</v>
      </c>
      <c r="I152" t="n">
        <v>3</v>
      </c>
      <c r="J152" t="n">
        <v>-1</v>
      </c>
      <c r="K152" t="n">
        <v>-1</v>
      </c>
      <c r="L152">
        <f>HYPERLINK("https://www.defined.fi/sol/FoXyMu5xwXre7zEoSvzViRk3nGawHUp9kUh97y2NDhcq?maker=GuiU6MpLahPHSHYcsfSRjwLUm1AtZ9zP2eiLAkJMBjg","https://www.defined.fi/sol/FoXyMu5xwXre7zEoSvzViRk3nGawHUp9kUh97y2NDhcq?maker=GuiU6MpLahPHSHYcsfSRjwLUm1AtZ9zP2eiLAkJMBjg")</f>
        <v/>
      </c>
      <c r="M152">
        <f>HYPERLINK("https://dexscreener.com/solana/FoXyMu5xwXre7zEoSvzViRk3nGawHUp9kUh97y2NDhcq?maker=GuiU6MpLahPHSHYcsfSRjwLUm1AtZ9zP2eiLAkJMBjg","https://dexscreener.com/solana/FoXyMu5xwXre7zEoSvzViRk3nGawHUp9kUh97y2NDhcq?maker=GuiU6MpLahPHSHYcsfSRjwLUm1AtZ9zP2eiLAkJMBjg")</f>
        <v/>
      </c>
    </row>
    <row r="153">
      <c r="A153" t="inlineStr">
        <is>
          <t>5oVNBeEEQvYi1cX3ir8Dx5n1P7pdxydbGF2X4TxVusJm</t>
        </is>
      </c>
      <c r="B153" t="inlineStr">
        <is>
          <t>scnSOL</t>
        </is>
      </c>
      <c r="C153" t="n">
        <v>0</v>
      </c>
      <c r="D153" t="n">
        <v>4.44</v>
      </c>
      <c r="E153" t="n">
        <v>0</v>
      </c>
      <c r="F153" t="n">
        <v>2196.63</v>
      </c>
      <c r="G153" t="n">
        <v>2589.1</v>
      </c>
      <c r="H153" t="n">
        <v>14</v>
      </c>
      <c r="I153" t="n">
        <v>18</v>
      </c>
      <c r="J153" t="n">
        <v>-1</v>
      </c>
      <c r="K153" t="n">
        <v>-1</v>
      </c>
      <c r="L153">
        <f>HYPERLINK("https://www.defined.fi/sol/5oVNBeEEQvYi1cX3ir8Dx5n1P7pdxydbGF2X4TxVusJm?maker=GuiU6MpLahPHSHYcsfSRjwLUm1AtZ9zP2eiLAkJMBjg","https://www.defined.fi/sol/5oVNBeEEQvYi1cX3ir8Dx5n1P7pdxydbGF2X4TxVusJm?maker=GuiU6MpLahPHSHYcsfSRjwLUm1AtZ9zP2eiLAkJMBjg")</f>
        <v/>
      </c>
      <c r="M153">
        <f>HYPERLINK("https://dexscreener.com/solana/5oVNBeEEQvYi1cX3ir8Dx5n1P7pdxydbGF2X4TxVusJm?maker=GuiU6MpLahPHSHYcsfSRjwLUm1AtZ9zP2eiLAkJMBjg","https://dexscreener.com/solana/5oVNBeEEQvYi1cX3ir8Dx5n1P7pdxydbGF2X4TxVusJm?maker=GuiU6MpLahPHSHYcsfSRjwLUm1AtZ9zP2eiLAkJMBjg")</f>
        <v/>
      </c>
    </row>
    <row r="154">
      <c r="A154" t="inlineStr">
        <is>
          <t>kiraZUmSnzgfVfhrdvNj6hxHFaPFTTUk8ioY98cbh6G</t>
        </is>
      </c>
      <c r="B154" t="inlineStr">
        <is>
          <t>KIRA</t>
        </is>
      </c>
      <c r="C154" t="n">
        <v>0</v>
      </c>
      <c r="D154" t="n">
        <v>0.271</v>
      </c>
      <c r="E154" t="n">
        <v>0.04</v>
      </c>
      <c r="F154" t="n">
        <v>7.65</v>
      </c>
      <c r="G154" t="n">
        <v>8.720000000000001</v>
      </c>
      <c r="H154" t="n">
        <v>12</v>
      </c>
      <c r="I154" t="n">
        <v>13</v>
      </c>
      <c r="J154" t="n">
        <v>-1</v>
      </c>
      <c r="K154" t="n">
        <v>-1</v>
      </c>
      <c r="L154">
        <f>HYPERLINK("https://www.defined.fi/sol/kiraZUmSnzgfVfhrdvNj6hxHFaPFTTUk8ioY98cbh6G?maker=GuiU6MpLahPHSHYcsfSRjwLUm1AtZ9zP2eiLAkJMBjg","https://www.defined.fi/sol/kiraZUmSnzgfVfhrdvNj6hxHFaPFTTUk8ioY98cbh6G?maker=GuiU6MpLahPHSHYcsfSRjwLUm1AtZ9zP2eiLAkJMBjg")</f>
        <v/>
      </c>
      <c r="M154">
        <f>HYPERLINK("https://dexscreener.com/solana/kiraZUmSnzgfVfhrdvNj6hxHFaPFTTUk8ioY98cbh6G?maker=GuiU6MpLahPHSHYcsfSRjwLUm1AtZ9zP2eiLAkJMBjg","https://dexscreener.com/solana/kiraZUmSnzgfVfhrdvNj6hxHFaPFTTUk8ioY98cbh6G?maker=GuiU6MpLahPHSHYcsfSRjwLUm1AtZ9zP2eiLAkJMBjg")</f>
        <v/>
      </c>
    </row>
    <row r="155">
      <c r="A155" t="inlineStr">
        <is>
          <t>3TWgDvYBL2YPET2LxnWAwsMeoA8aL4DutNuwat2pKCjC</t>
        </is>
      </c>
      <c r="B155" t="inlineStr">
        <is>
          <t>KHAI</t>
        </is>
      </c>
      <c r="C155" t="n">
        <v>0</v>
      </c>
      <c r="D155" t="n">
        <v>8.050000000000001</v>
      </c>
      <c r="E155" t="n">
        <v>0.01</v>
      </c>
      <c r="F155" t="n">
        <v>921.28</v>
      </c>
      <c r="G155" t="n">
        <v>926.36</v>
      </c>
      <c r="H155" t="n">
        <v>138</v>
      </c>
      <c r="I155" t="n">
        <v>137</v>
      </c>
      <c r="J155" t="n">
        <v>-1</v>
      </c>
      <c r="K155" t="n">
        <v>-1</v>
      </c>
      <c r="L155">
        <f>HYPERLINK("https://www.defined.fi/sol/3TWgDvYBL2YPET2LxnWAwsMeoA8aL4DutNuwat2pKCjC?maker=GuiU6MpLahPHSHYcsfSRjwLUm1AtZ9zP2eiLAkJMBjg","https://www.defined.fi/sol/3TWgDvYBL2YPET2LxnWAwsMeoA8aL4DutNuwat2pKCjC?maker=GuiU6MpLahPHSHYcsfSRjwLUm1AtZ9zP2eiLAkJMBjg")</f>
        <v/>
      </c>
      <c r="M155">
        <f>HYPERLINK("https://dexscreener.com/solana/3TWgDvYBL2YPET2LxnWAwsMeoA8aL4DutNuwat2pKCjC?maker=GuiU6MpLahPHSHYcsfSRjwLUm1AtZ9zP2eiLAkJMBjg","https://dexscreener.com/solana/3TWgDvYBL2YPET2LxnWAwsMeoA8aL4DutNuwat2pKCjC?maker=GuiU6MpLahPHSHYcsfSRjwLUm1AtZ9zP2eiLAkJMBjg")</f>
        <v/>
      </c>
    </row>
    <row r="156">
      <c r="A156" t="inlineStr">
        <is>
          <t>yomFPUqz1wJwYSfD5tZJUtS3bNb8xs8mx9XzBv8RL39</t>
        </is>
      </c>
      <c r="B156" t="inlineStr">
        <is>
          <t>YOM</t>
        </is>
      </c>
      <c r="C156" t="n">
        <v>0</v>
      </c>
      <c r="D156" t="n">
        <v>0.332</v>
      </c>
      <c r="E156" t="n">
        <v>0.03</v>
      </c>
      <c r="F156" t="n">
        <v>10.26</v>
      </c>
      <c r="G156" t="n">
        <v>10.6</v>
      </c>
      <c r="H156" t="n">
        <v>5</v>
      </c>
      <c r="I156" t="n">
        <v>5</v>
      </c>
      <c r="J156" t="n">
        <v>-1</v>
      </c>
      <c r="K156" t="n">
        <v>-1</v>
      </c>
      <c r="L156">
        <f>HYPERLINK("https://www.defined.fi/sol/yomFPUqz1wJwYSfD5tZJUtS3bNb8xs8mx9XzBv8RL39?maker=GuiU6MpLahPHSHYcsfSRjwLUm1AtZ9zP2eiLAkJMBjg","https://www.defined.fi/sol/yomFPUqz1wJwYSfD5tZJUtS3bNb8xs8mx9XzBv8RL39?maker=GuiU6MpLahPHSHYcsfSRjwLUm1AtZ9zP2eiLAkJMBjg")</f>
        <v/>
      </c>
      <c r="M156">
        <f>HYPERLINK("https://dexscreener.com/solana/yomFPUqz1wJwYSfD5tZJUtS3bNb8xs8mx9XzBv8RL39?maker=GuiU6MpLahPHSHYcsfSRjwLUm1AtZ9zP2eiLAkJMBjg","https://dexscreener.com/solana/yomFPUqz1wJwYSfD5tZJUtS3bNb8xs8mx9XzBv8RL39?maker=GuiU6MpLahPHSHYcsfSRjwLUm1AtZ9zP2eiLAkJMBjg")</f>
        <v/>
      </c>
    </row>
    <row r="157">
      <c r="A157" t="inlineStr">
        <is>
          <t>2zrH2jE542mzB4HABgBjdWMQPtNC5H12pwo1iLpfpump</t>
        </is>
      </c>
      <c r="B157" t="inlineStr">
        <is>
          <t>alpha</t>
        </is>
      </c>
      <c r="C157" t="n">
        <v>0</v>
      </c>
      <c r="D157" t="n">
        <v>35.28</v>
      </c>
      <c r="E157" t="n">
        <v>0.03</v>
      </c>
      <c r="F157" t="n">
        <v>1334.7</v>
      </c>
      <c r="G157" t="n">
        <v>1369.98</v>
      </c>
      <c r="H157" t="n">
        <v>286</v>
      </c>
      <c r="I157" t="n">
        <v>286</v>
      </c>
      <c r="J157" t="n">
        <v>-1</v>
      </c>
      <c r="K157" t="n">
        <v>-1</v>
      </c>
      <c r="L157">
        <f>HYPERLINK("https://www.defined.fi/sol/2zrH2jE542mzB4HABgBjdWMQPtNC5H12pwo1iLpfpump?maker=GuiU6MpLahPHSHYcsfSRjwLUm1AtZ9zP2eiLAkJMBjg","https://www.defined.fi/sol/2zrH2jE542mzB4HABgBjdWMQPtNC5H12pwo1iLpfpump?maker=GuiU6MpLahPHSHYcsfSRjwLUm1AtZ9zP2eiLAkJMBjg")</f>
        <v/>
      </c>
      <c r="M157">
        <f>HYPERLINK("https://dexscreener.com/solana/2zrH2jE542mzB4HABgBjdWMQPtNC5H12pwo1iLpfpump?maker=GuiU6MpLahPHSHYcsfSRjwLUm1AtZ9zP2eiLAkJMBjg","https://dexscreener.com/solana/2zrH2jE542mzB4HABgBjdWMQPtNC5H12pwo1iLpfpump?maker=GuiU6MpLahPHSHYcsfSRjwLUm1AtZ9zP2eiLAkJMBjg")</f>
        <v/>
      </c>
    </row>
    <row r="158">
      <c r="A158" t="inlineStr">
        <is>
          <t>Av6qVigkb7USQyPXJkUvAEm4f599WTRvd75PUWBA9eNm</t>
        </is>
      </c>
      <c r="B158" t="inlineStr">
        <is>
          <t>COST</t>
        </is>
      </c>
      <c r="C158" t="n">
        <v>0</v>
      </c>
      <c r="D158" t="n">
        <v>5.01</v>
      </c>
      <c r="E158" t="n">
        <v>0.02</v>
      </c>
      <c r="F158" t="n">
        <v>214.8</v>
      </c>
      <c r="G158" t="n">
        <v>219.81</v>
      </c>
      <c r="H158" t="n">
        <v>128</v>
      </c>
      <c r="I158" t="n">
        <v>128</v>
      </c>
      <c r="J158" t="n">
        <v>-1</v>
      </c>
      <c r="K158" t="n">
        <v>-1</v>
      </c>
      <c r="L158">
        <f>HYPERLINK("https://www.defined.fi/sol/Av6qVigkb7USQyPXJkUvAEm4f599WTRvd75PUWBA9eNm?maker=GuiU6MpLahPHSHYcsfSRjwLUm1AtZ9zP2eiLAkJMBjg","https://www.defined.fi/sol/Av6qVigkb7USQyPXJkUvAEm4f599WTRvd75PUWBA9eNm?maker=GuiU6MpLahPHSHYcsfSRjwLUm1AtZ9zP2eiLAkJMBjg")</f>
        <v/>
      </c>
      <c r="M158">
        <f>HYPERLINK("https://dexscreener.com/solana/Av6qVigkb7USQyPXJkUvAEm4f599WTRvd75PUWBA9eNm?maker=GuiU6MpLahPHSHYcsfSRjwLUm1AtZ9zP2eiLAkJMBjg","https://dexscreener.com/solana/Av6qVigkb7USQyPXJkUvAEm4f599WTRvd75PUWBA9eNm?maker=GuiU6MpLahPHSHYcsfSRjwLUm1AtZ9zP2eiLAkJMBjg")</f>
        <v/>
      </c>
    </row>
    <row r="159">
      <c r="A159" t="inlineStr">
        <is>
          <t>7AJ1KjzjstMnQGzZk1HAKx2atmvvRqWvmRbdYmnviryq</t>
        </is>
      </c>
      <c r="B159" t="inlineStr">
        <is>
          <t>XWH</t>
        </is>
      </c>
      <c r="C159" t="n">
        <v>0</v>
      </c>
      <c r="D159" t="n">
        <v>1.85</v>
      </c>
      <c r="E159" t="n">
        <v>0.04</v>
      </c>
      <c r="F159" t="n">
        <v>42.81</v>
      </c>
      <c r="G159" t="n">
        <v>44.66</v>
      </c>
      <c r="H159" t="n">
        <v>35</v>
      </c>
      <c r="I159" t="n">
        <v>35</v>
      </c>
      <c r="J159" t="n">
        <v>-1</v>
      </c>
      <c r="K159" t="n">
        <v>-1</v>
      </c>
      <c r="L159">
        <f>HYPERLINK("https://www.defined.fi/sol/7AJ1KjzjstMnQGzZk1HAKx2atmvvRqWvmRbdYmnviryq?maker=GuiU6MpLahPHSHYcsfSRjwLUm1AtZ9zP2eiLAkJMBjg","https://www.defined.fi/sol/7AJ1KjzjstMnQGzZk1HAKx2atmvvRqWvmRbdYmnviryq?maker=GuiU6MpLahPHSHYcsfSRjwLUm1AtZ9zP2eiLAkJMBjg")</f>
        <v/>
      </c>
      <c r="M159">
        <f>HYPERLINK("https://dexscreener.com/solana/7AJ1KjzjstMnQGzZk1HAKx2atmvvRqWvmRbdYmnviryq?maker=GuiU6MpLahPHSHYcsfSRjwLUm1AtZ9zP2eiLAkJMBjg","https://dexscreener.com/solana/7AJ1KjzjstMnQGzZk1HAKx2atmvvRqWvmRbdYmnviryq?maker=GuiU6MpLahPHSHYcsfSRjwLUm1AtZ9zP2eiLAkJMBjg")</f>
        <v/>
      </c>
    </row>
    <row r="160">
      <c r="A160" t="inlineStr">
        <is>
          <t>BHcPVARUJEV3rCAmbLgRm7QPmZotsCcHcKWwzvCSAHJi</t>
        </is>
      </c>
      <c r="B160" t="inlineStr">
        <is>
          <t>POOWEL</t>
        </is>
      </c>
      <c r="C160" t="n">
        <v>0</v>
      </c>
      <c r="D160" t="n">
        <v>0.091</v>
      </c>
      <c r="E160" t="n">
        <v>0.03</v>
      </c>
      <c r="F160" t="n">
        <v>2.71</v>
      </c>
      <c r="G160" t="n">
        <v>2.8</v>
      </c>
      <c r="H160" t="n">
        <v>3</v>
      </c>
      <c r="I160" t="n">
        <v>3</v>
      </c>
      <c r="J160" t="n">
        <v>-1</v>
      </c>
      <c r="K160" t="n">
        <v>-1</v>
      </c>
      <c r="L160">
        <f>HYPERLINK("https://www.defined.fi/sol/BHcPVARUJEV3rCAmbLgRm7QPmZotsCcHcKWwzvCSAHJi?maker=GuiU6MpLahPHSHYcsfSRjwLUm1AtZ9zP2eiLAkJMBjg","https://www.defined.fi/sol/BHcPVARUJEV3rCAmbLgRm7QPmZotsCcHcKWwzvCSAHJi?maker=GuiU6MpLahPHSHYcsfSRjwLUm1AtZ9zP2eiLAkJMBjg")</f>
        <v/>
      </c>
      <c r="M160">
        <f>HYPERLINK("https://dexscreener.com/solana/BHcPVARUJEV3rCAmbLgRm7QPmZotsCcHcKWwzvCSAHJi?maker=GuiU6MpLahPHSHYcsfSRjwLUm1AtZ9zP2eiLAkJMBjg","https://dexscreener.com/solana/BHcPVARUJEV3rCAmbLgRm7QPmZotsCcHcKWwzvCSAHJi?maker=GuiU6MpLahPHSHYcsfSRjwLUm1AtZ9zP2eiLAkJMBjg")</f>
        <v/>
      </c>
    </row>
    <row r="161">
      <c r="A161" t="inlineStr">
        <is>
          <t>C49Ut3om3QFTDrMZ5Cr8VcTKPpHDcQ2Fv8mmuJHHigDt</t>
        </is>
      </c>
      <c r="B161" t="inlineStr">
        <is>
          <t>AQUARIUS</t>
        </is>
      </c>
      <c r="C161" t="n">
        <v>0</v>
      </c>
      <c r="D161" t="n">
        <v>1.92</v>
      </c>
      <c r="E161" t="n">
        <v>0.03</v>
      </c>
      <c r="F161" t="n">
        <v>69.33</v>
      </c>
      <c r="G161" t="n">
        <v>71.25</v>
      </c>
      <c r="H161" t="n">
        <v>21</v>
      </c>
      <c r="I161" t="n">
        <v>21</v>
      </c>
      <c r="J161" t="n">
        <v>-1</v>
      </c>
      <c r="K161" t="n">
        <v>-1</v>
      </c>
      <c r="L161">
        <f>HYPERLINK("https://www.defined.fi/sol/C49Ut3om3QFTDrMZ5Cr8VcTKPpHDcQ2Fv8mmuJHHigDt?maker=GuiU6MpLahPHSHYcsfSRjwLUm1AtZ9zP2eiLAkJMBjg","https://www.defined.fi/sol/C49Ut3om3QFTDrMZ5Cr8VcTKPpHDcQ2Fv8mmuJHHigDt?maker=GuiU6MpLahPHSHYcsfSRjwLUm1AtZ9zP2eiLAkJMBjg")</f>
        <v/>
      </c>
      <c r="M161">
        <f>HYPERLINK("https://dexscreener.com/solana/C49Ut3om3QFTDrMZ5Cr8VcTKPpHDcQ2Fv8mmuJHHigDt?maker=GuiU6MpLahPHSHYcsfSRjwLUm1AtZ9zP2eiLAkJMBjg","https://dexscreener.com/solana/C49Ut3om3QFTDrMZ5Cr8VcTKPpHDcQ2Fv8mmuJHHigDt?maker=GuiU6MpLahPHSHYcsfSRjwLUm1AtZ9zP2eiLAkJMBjg")</f>
        <v/>
      </c>
    </row>
    <row r="162">
      <c r="A162" t="inlineStr">
        <is>
          <t>BiDB55p4G3n1fGhwKFpxsokBMqgctL4qnZpDH1bVQxMD</t>
        </is>
      </c>
      <c r="B162" t="inlineStr">
        <is>
          <t>DIO</t>
        </is>
      </c>
      <c r="C162" t="n">
        <v>0</v>
      </c>
      <c r="D162" t="n">
        <v>0.168</v>
      </c>
      <c r="E162" t="n">
        <v>0.02</v>
      </c>
      <c r="F162" t="n">
        <v>8.640000000000001</v>
      </c>
      <c r="G162" t="n">
        <v>8.81</v>
      </c>
      <c r="H162" t="n">
        <v>9</v>
      </c>
      <c r="I162" t="n">
        <v>9</v>
      </c>
      <c r="J162" t="n">
        <v>-1</v>
      </c>
      <c r="K162" t="n">
        <v>-1</v>
      </c>
      <c r="L162">
        <f>HYPERLINK("https://www.defined.fi/sol/BiDB55p4G3n1fGhwKFpxsokBMqgctL4qnZpDH1bVQxMD?maker=GuiU6MpLahPHSHYcsfSRjwLUm1AtZ9zP2eiLAkJMBjg","https://www.defined.fi/sol/BiDB55p4G3n1fGhwKFpxsokBMqgctL4qnZpDH1bVQxMD?maker=GuiU6MpLahPHSHYcsfSRjwLUm1AtZ9zP2eiLAkJMBjg")</f>
        <v/>
      </c>
      <c r="M162">
        <f>HYPERLINK("https://dexscreener.com/solana/BiDB55p4G3n1fGhwKFpxsokBMqgctL4qnZpDH1bVQxMD?maker=GuiU6MpLahPHSHYcsfSRjwLUm1AtZ9zP2eiLAkJMBjg","https://dexscreener.com/solana/BiDB55p4G3n1fGhwKFpxsokBMqgctL4qnZpDH1bVQxMD?maker=GuiU6MpLahPHSHYcsfSRjwLUm1AtZ9zP2eiLAkJMBjg")</f>
        <v/>
      </c>
    </row>
    <row r="163">
      <c r="A163" t="inlineStr">
        <is>
          <t>3XFiHA2gexzBjqtM5Z7FjJhP6f28D2m79UihBCfkpump</t>
        </is>
      </c>
      <c r="B163" t="inlineStr">
        <is>
          <t>BTCAT</t>
        </is>
      </c>
      <c r="C163" t="n">
        <v>0</v>
      </c>
      <c r="D163" t="n">
        <v>15.89</v>
      </c>
      <c r="E163" t="n">
        <v>0.07000000000000001</v>
      </c>
      <c r="F163" t="n">
        <v>245.24</v>
      </c>
      <c r="G163" t="n">
        <v>261.14</v>
      </c>
      <c r="H163" t="n">
        <v>123</v>
      </c>
      <c r="I163" t="n">
        <v>123</v>
      </c>
      <c r="J163" t="n">
        <v>-1</v>
      </c>
      <c r="K163" t="n">
        <v>-1</v>
      </c>
      <c r="L163">
        <f>HYPERLINK("https://www.defined.fi/sol/3XFiHA2gexzBjqtM5Z7FjJhP6f28D2m79UihBCfkpump?maker=GuiU6MpLahPHSHYcsfSRjwLUm1AtZ9zP2eiLAkJMBjg","https://www.defined.fi/sol/3XFiHA2gexzBjqtM5Z7FjJhP6f28D2m79UihBCfkpump?maker=GuiU6MpLahPHSHYcsfSRjwLUm1AtZ9zP2eiLAkJMBjg")</f>
        <v/>
      </c>
      <c r="M163">
        <f>HYPERLINK("https://dexscreener.com/solana/3XFiHA2gexzBjqtM5Z7FjJhP6f28D2m79UihBCfkpump?maker=GuiU6MpLahPHSHYcsfSRjwLUm1AtZ9zP2eiLAkJMBjg","https://dexscreener.com/solana/3XFiHA2gexzBjqtM5Z7FjJhP6f28D2m79UihBCfkpump?maker=GuiU6MpLahPHSHYcsfSRjwLUm1AtZ9zP2eiLAkJMBjg")</f>
        <v/>
      </c>
    </row>
    <row r="164">
      <c r="A164" t="inlineStr">
        <is>
          <t>LoafdJ3WSAvsrx3zppSGKA6sRvL9GrRrU1iRV7HkLkm</t>
        </is>
      </c>
      <c r="B164" t="inlineStr">
        <is>
          <t>LOAFCAT</t>
        </is>
      </c>
      <c r="C164" t="n">
        <v>0</v>
      </c>
      <c r="D164" t="n">
        <v>3.72</v>
      </c>
      <c r="E164" t="n">
        <v>0.04</v>
      </c>
      <c r="F164" t="n">
        <v>82.22</v>
      </c>
      <c r="G164" t="n">
        <v>85.94</v>
      </c>
      <c r="H164" t="n">
        <v>39</v>
      </c>
      <c r="I164" t="n">
        <v>39</v>
      </c>
      <c r="J164" t="n">
        <v>-1</v>
      </c>
      <c r="K164" t="n">
        <v>-1</v>
      </c>
      <c r="L164">
        <f>HYPERLINK("https://www.defined.fi/sol/LoafdJ3WSAvsrx3zppSGKA6sRvL9GrRrU1iRV7HkLkm?maker=GuiU6MpLahPHSHYcsfSRjwLUm1AtZ9zP2eiLAkJMBjg","https://www.defined.fi/sol/LoafdJ3WSAvsrx3zppSGKA6sRvL9GrRrU1iRV7HkLkm?maker=GuiU6MpLahPHSHYcsfSRjwLUm1AtZ9zP2eiLAkJMBjg")</f>
        <v/>
      </c>
      <c r="M164">
        <f>HYPERLINK("https://dexscreener.com/solana/LoafdJ3WSAvsrx3zppSGKA6sRvL9GrRrU1iRV7HkLkm?maker=GuiU6MpLahPHSHYcsfSRjwLUm1AtZ9zP2eiLAkJMBjg","https://dexscreener.com/solana/LoafdJ3WSAvsrx3zppSGKA6sRvL9GrRrU1iRV7HkLkm?maker=GuiU6MpLahPHSHYcsfSRjwLUm1AtZ9zP2eiLAkJMBjg")</f>
        <v/>
      </c>
    </row>
    <row r="165">
      <c r="A165" t="inlineStr">
        <is>
          <t>8iWsK2WH3AGviQwAnt43zvc8yLy6QMUSuv8PK2A7pump</t>
        </is>
      </c>
      <c r="B165" t="inlineStr">
        <is>
          <t>unknown_8iWs</t>
        </is>
      </c>
      <c r="C165" t="n">
        <v>0</v>
      </c>
      <c r="D165" t="n">
        <v>89.22</v>
      </c>
      <c r="E165" t="n">
        <v>0.01</v>
      </c>
      <c r="F165" t="n">
        <v>5763.66</v>
      </c>
      <c r="G165" t="n">
        <v>5852.88</v>
      </c>
      <c r="H165" t="n">
        <v>1332</v>
      </c>
      <c r="I165" t="n">
        <v>1332</v>
      </c>
      <c r="J165" t="n">
        <v>-1</v>
      </c>
      <c r="K165" t="n">
        <v>-1</v>
      </c>
      <c r="L165">
        <f>HYPERLINK("https://www.defined.fi/sol/8iWsK2WH3AGviQwAnt43zvc8yLy6QMUSuv8PK2A7pump?maker=GuiU6MpLahPHSHYcsfSRjwLUm1AtZ9zP2eiLAkJMBjg","https://www.defined.fi/sol/8iWsK2WH3AGviQwAnt43zvc8yLy6QMUSuv8PK2A7pump?maker=GuiU6MpLahPHSHYcsfSRjwLUm1AtZ9zP2eiLAkJMBjg")</f>
        <v/>
      </c>
      <c r="M165">
        <f>HYPERLINK("https://dexscreener.com/solana/8iWsK2WH3AGviQwAnt43zvc8yLy6QMUSuv8PK2A7pump?maker=GuiU6MpLahPHSHYcsfSRjwLUm1AtZ9zP2eiLAkJMBjg","https://dexscreener.com/solana/8iWsK2WH3AGviQwAnt43zvc8yLy6QMUSuv8PK2A7pump?maker=GuiU6MpLahPHSHYcsfSRjwLUm1AtZ9zP2eiLAkJMBjg")</f>
        <v/>
      </c>
    </row>
    <row r="166">
      <c r="A166" t="inlineStr">
        <is>
          <t>DBRiDgJAMsM95moTzJs7M9LnkGErpbv9v6CUR1DXnUu5</t>
        </is>
      </c>
      <c r="B166" t="inlineStr">
        <is>
          <t>DBR</t>
        </is>
      </c>
      <c r="C166" t="n">
        <v>0</v>
      </c>
      <c r="D166" t="n">
        <v>2.22</v>
      </c>
      <c r="E166" t="n">
        <v>-1</v>
      </c>
      <c r="F166" t="n">
        <v>120.76</v>
      </c>
      <c r="G166" t="n">
        <v>99.62</v>
      </c>
      <c r="H166" t="n">
        <v>21</v>
      </c>
      <c r="I166" t="n">
        <v>17</v>
      </c>
      <c r="J166" t="n">
        <v>-1</v>
      </c>
      <c r="K166" t="n">
        <v>-1</v>
      </c>
      <c r="L166">
        <f>HYPERLINK("https://www.defined.fi/sol/DBRiDgJAMsM95moTzJs7M9LnkGErpbv9v6CUR1DXnUu5?maker=GuiU6MpLahPHSHYcsfSRjwLUm1AtZ9zP2eiLAkJMBjg","https://www.defined.fi/sol/DBRiDgJAMsM95moTzJs7M9LnkGErpbv9v6CUR1DXnUu5?maker=GuiU6MpLahPHSHYcsfSRjwLUm1AtZ9zP2eiLAkJMBjg")</f>
        <v/>
      </c>
      <c r="M166">
        <f>HYPERLINK("https://dexscreener.com/solana/DBRiDgJAMsM95moTzJs7M9LnkGErpbv9v6CUR1DXnUu5?maker=GuiU6MpLahPHSHYcsfSRjwLUm1AtZ9zP2eiLAkJMBjg","https://dexscreener.com/solana/DBRiDgJAMsM95moTzJs7M9LnkGErpbv9v6CUR1DXnUu5?maker=GuiU6MpLahPHSHYcsfSRjwLUm1AtZ9zP2eiLAkJMBjg")</f>
        <v/>
      </c>
    </row>
    <row r="167">
      <c r="A167" t="inlineStr">
        <is>
          <t>26KMQVgDUoB6rEfnJ51yAABWWJND8uMtpnQgsHQ64Udr</t>
        </is>
      </c>
      <c r="B167" t="inlineStr">
        <is>
          <t>HAMMY</t>
        </is>
      </c>
      <c r="C167" t="n">
        <v>0</v>
      </c>
      <c r="D167" t="n">
        <v>5.32</v>
      </c>
      <c r="E167" t="n">
        <v>0.01</v>
      </c>
      <c r="F167" t="n">
        <v>352.98</v>
      </c>
      <c r="G167" t="n">
        <v>358.3</v>
      </c>
      <c r="H167" t="n">
        <v>150</v>
      </c>
      <c r="I167" t="n">
        <v>150</v>
      </c>
      <c r="J167" t="n">
        <v>-1</v>
      </c>
      <c r="K167" t="n">
        <v>-1</v>
      </c>
      <c r="L167">
        <f>HYPERLINK("https://www.defined.fi/sol/26KMQVgDUoB6rEfnJ51yAABWWJND8uMtpnQgsHQ64Udr?maker=GuiU6MpLahPHSHYcsfSRjwLUm1AtZ9zP2eiLAkJMBjg","https://www.defined.fi/sol/26KMQVgDUoB6rEfnJ51yAABWWJND8uMtpnQgsHQ64Udr?maker=GuiU6MpLahPHSHYcsfSRjwLUm1AtZ9zP2eiLAkJMBjg")</f>
        <v/>
      </c>
      <c r="M167">
        <f>HYPERLINK("https://dexscreener.com/solana/26KMQVgDUoB6rEfnJ51yAABWWJND8uMtpnQgsHQ64Udr?maker=GuiU6MpLahPHSHYcsfSRjwLUm1AtZ9zP2eiLAkJMBjg","https://dexscreener.com/solana/26KMQVgDUoB6rEfnJ51yAABWWJND8uMtpnQgsHQ64Udr?maker=GuiU6MpLahPHSHYcsfSRjwLUm1AtZ9zP2eiLAkJMBjg")</f>
        <v/>
      </c>
    </row>
    <row r="168">
      <c r="A168" t="inlineStr">
        <is>
          <t>mSoLzYCxHdYgdzU16g5QSh3i5K3z3KZK7ytfqcJm7So</t>
        </is>
      </c>
      <c r="B168" t="inlineStr">
        <is>
          <t>mSOL</t>
        </is>
      </c>
      <c r="C168" t="n">
        <v>0</v>
      </c>
      <c r="D168" t="n">
        <v>1.43</v>
      </c>
      <c r="E168" t="n">
        <v>0</v>
      </c>
      <c r="F168" t="n">
        <v>10900</v>
      </c>
      <c r="G168" t="n">
        <v>12300</v>
      </c>
      <c r="H168" t="n">
        <v>21</v>
      </c>
      <c r="I168" t="n">
        <v>25</v>
      </c>
      <c r="J168" t="n">
        <v>-1</v>
      </c>
      <c r="K168" t="n">
        <v>-1</v>
      </c>
      <c r="L168">
        <f>HYPERLINK("https://www.defined.fi/sol/mSoLzYCxHdYgdzU16g5QSh3i5K3z3KZK7ytfqcJm7So?maker=GuiU6MpLahPHSHYcsfSRjwLUm1AtZ9zP2eiLAkJMBjg","https://www.defined.fi/sol/mSoLzYCxHdYgdzU16g5QSh3i5K3z3KZK7ytfqcJm7So?maker=GuiU6MpLahPHSHYcsfSRjwLUm1AtZ9zP2eiLAkJMBjg")</f>
        <v/>
      </c>
      <c r="M168">
        <f>HYPERLINK("https://dexscreener.com/solana/mSoLzYCxHdYgdzU16g5QSh3i5K3z3KZK7ytfqcJm7So?maker=GuiU6MpLahPHSHYcsfSRjwLUm1AtZ9zP2eiLAkJMBjg","https://dexscreener.com/solana/mSoLzYCxHdYgdzU16g5QSh3i5K3z3KZK7ytfqcJm7So?maker=GuiU6MpLahPHSHYcsfSRjwLUm1AtZ9zP2eiLAkJMBjg")</f>
        <v/>
      </c>
    </row>
    <row r="169">
      <c r="A169" t="inlineStr">
        <is>
          <t>GTFWEVQy5BwQsZJWS4Y6KaZ3or6Yhysh2EEUp8bgpump</t>
        </is>
      </c>
      <c r="B169" t="inlineStr">
        <is>
          <t>HANBAO</t>
        </is>
      </c>
      <c r="C169" t="n">
        <v>0</v>
      </c>
      <c r="D169" t="n">
        <v>38.34</v>
      </c>
      <c r="E169" t="n">
        <v>0.03</v>
      </c>
      <c r="F169" t="n">
        <v>1436.75</v>
      </c>
      <c r="G169" t="n">
        <v>1490.17</v>
      </c>
      <c r="H169" t="n">
        <v>692</v>
      </c>
      <c r="I169" t="n">
        <v>696</v>
      </c>
      <c r="J169" t="n">
        <v>-1</v>
      </c>
      <c r="K169" t="n">
        <v>-1</v>
      </c>
      <c r="L169">
        <f>HYPERLINK("https://www.defined.fi/sol/GTFWEVQy5BwQsZJWS4Y6KaZ3or6Yhysh2EEUp8bgpump?maker=GuiU6MpLahPHSHYcsfSRjwLUm1AtZ9zP2eiLAkJMBjg","https://www.defined.fi/sol/GTFWEVQy5BwQsZJWS4Y6KaZ3or6Yhysh2EEUp8bgpump?maker=GuiU6MpLahPHSHYcsfSRjwLUm1AtZ9zP2eiLAkJMBjg")</f>
        <v/>
      </c>
      <c r="M169">
        <f>HYPERLINK("https://dexscreener.com/solana/GTFWEVQy5BwQsZJWS4Y6KaZ3or6Yhysh2EEUp8bgpump?maker=GuiU6MpLahPHSHYcsfSRjwLUm1AtZ9zP2eiLAkJMBjg","https://dexscreener.com/solana/GTFWEVQy5BwQsZJWS4Y6KaZ3or6Yhysh2EEUp8bgpump?maker=GuiU6MpLahPHSHYcsfSRjwLUm1AtZ9zP2eiLAkJMBjg")</f>
        <v/>
      </c>
    </row>
    <row r="170">
      <c r="A170" t="inlineStr">
        <is>
          <t>6yjNqPzTSanBWSa6dxVEgTjePXBrZ2FoHLDQwYwEsyM6</t>
        </is>
      </c>
      <c r="B170" t="inlineStr">
        <is>
          <t>Chud</t>
        </is>
      </c>
      <c r="C170" t="n">
        <v>0</v>
      </c>
      <c r="D170" t="n">
        <v>13.33</v>
      </c>
      <c r="E170" t="n">
        <v>0.01</v>
      </c>
      <c r="F170" t="n">
        <v>1013.13</v>
      </c>
      <c r="G170" t="n">
        <v>1030.48</v>
      </c>
      <c r="H170" t="n">
        <v>133</v>
      </c>
      <c r="I170" t="n">
        <v>135</v>
      </c>
      <c r="J170" t="n">
        <v>-1</v>
      </c>
      <c r="K170" t="n">
        <v>-1</v>
      </c>
      <c r="L170">
        <f>HYPERLINK("https://www.defined.fi/sol/6yjNqPzTSanBWSa6dxVEgTjePXBrZ2FoHLDQwYwEsyM6?maker=GuiU6MpLahPHSHYcsfSRjwLUm1AtZ9zP2eiLAkJMBjg","https://www.defined.fi/sol/6yjNqPzTSanBWSa6dxVEgTjePXBrZ2FoHLDQwYwEsyM6?maker=GuiU6MpLahPHSHYcsfSRjwLUm1AtZ9zP2eiLAkJMBjg")</f>
        <v/>
      </c>
      <c r="M170">
        <f>HYPERLINK("https://dexscreener.com/solana/6yjNqPzTSanBWSa6dxVEgTjePXBrZ2FoHLDQwYwEsyM6?maker=GuiU6MpLahPHSHYcsfSRjwLUm1AtZ9zP2eiLAkJMBjg","https://dexscreener.com/solana/6yjNqPzTSanBWSa6dxVEgTjePXBrZ2FoHLDQwYwEsyM6?maker=GuiU6MpLahPHSHYcsfSRjwLUm1AtZ9zP2eiLAkJMBjg")</f>
        <v/>
      </c>
    </row>
    <row r="171">
      <c r="A171" t="inlineStr">
        <is>
          <t>4jZXkSNgTQKCDb36ECZ6a2aNzcUniGcDeXgTdtM2HxAX</t>
        </is>
      </c>
      <c r="B171" t="inlineStr">
        <is>
          <t>BORK</t>
        </is>
      </c>
      <c r="C171" t="n">
        <v>0</v>
      </c>
      <c r="D171" t="n">
        <v>0.153</v>
      </c>
      <c r="E171" t="n">
        <v>0.01</v>
      </c>
      <c r="F171" t="n">
        <v>11.19</v>
      </c>
      <c r="G171" t="n">
        <v>11.34</v>
      </c>
      <c r="H171" t="n">
        <v>10</v>
      </c>
      <c r="I171" t="n">
        <v>10</v>
      </c>
      <c r="J171" t="n">
        <v>-1</v>
      </c>
      <c r="K171" t="n">
        <v>-1</v>
      </c>
      <c r="L171">
        <f>HYPERLINK("https://www.defined.fi/sol/4jZXkSNgTQKCDb36ECZ6a2aNzcUniGcDeXgTdtM2HxAX?maker=GuiU6MpLahPHSHYcsfSRjwLUm1AtZ9zP2eiLAkJMBjg","https://www.defined.fi/sol/4jZXkSNgTQKCDb36ECZ6a2aNzcUniGcDeXgTdtM2HxAX?maker=GuiU6MpLahPHSHYcsfSRjwLUm1AtZ9zP2eiLAkJMBjg")</f>
        <v/>
      </c>
      <c r="M171">
        <f>HYPERLINK("https://dexscreener.com/solana/4jZXkSNgTQKCDb36ECZ6a2aNzcUniGcDeXgTdtM2HxAX?maker=GuiU6MpLahPHSHYcsfSRjwLUm1AtZ9zP2eiLAkJMBjg","https://dexscreener.com/solana/4jZXkSNgTQKCDb36ECZ6a2aNzcUniGcDeXgTdtM2HxAX?maker=GuiU6MpLahPHSHYcsfSRjwLUm1AtZ9zP2eiLAkJMBjg")</f>
        <v/>
      </c>
    </row>
    <row r="172">
      <c r="A172" t="inlineStr">
        <is>
          <t>2CsJHNyj74zK6Jaiq2UayPAXFEjmL5UKhpeLNaH45Fud</t>
        </is>
      </c>
      <c r="B172" t="inlineStr">
        <is>
          <t>GIZMO</t>
        </is>
      </c>
      <c r="C172" t="n">
        <v>0</v>
      </c>
      <c r="D172" t="n">
        <v>0.58</v>
      </c>
      <c r="E172" t="n">
        <v>0.02</v>
      </c>
      <c r="F172" t="n">
        <v>27.51</v>
      </c>
      <c r="G172" t="n">
        <v>28.09</v>
      </c>
      <c r="H172" t="n">
        <v>17</v>
      </c>
      <c r="I172" t="n">
        <v>17</v>
      </c>
      <c r="J172" t="n">
        <v>-1</v>
      </c>
      <c r="K172" t="n">
        <v>-1</v>
      </c>
      <c r="L172">
        <f>HYPERLINK("https://www.defined.fi/sol/2CsJHNyj74zK6Jaiq2UayPAXFEjmL5UKhpeLNaH45Fud?maker=GuiU6MpLahPHSHYcsfSRjwLUm1AtZ9zP2eiLAkJMBjg","https://www.defined.fi/sol/2CsJHNyj74zK6Jaiq2UayPAXFEjmL5UKhpeLNaH45Fud?maker=GuiU6MpLahPHSHYcsfSRjwLUm1AtZ9zP2eiLAkJMBjg")</f>
        <v/>
      </c>
      <c r="M172">
        <f>HYPERLINK("https://dexscreener.com/solana/2CsJHNyj74zK6Jaiq2UayPAXFEjmL5UKhpeLNaH45Fud?maker=GuiU6MpLahPHSHYcsfSRjwLUm1AtZ9zP2eiLAkJMBjg","https://dexscreener.com/solana/2CsJHNyj74zK6Jaiq2UayPAXFEjmL5UKhpeLNaH45Fud?maker=GuiU6MpLahPHSHYcsfSRjwLUm1AtZ9zP2eiLAkJMBjg")</f>
        <v/>
      </c>
    </row>
    <row r="173">
      <c r="A173" t="inlineStr">
        <is>
          <t>Dn4noZ5jgGfkntzcQSUZ8czkreiZ1ForXYoV2H8Dm7S1</t>
        </is>
      </c>
      <c r="B173" t="inlineStr">
        <is>
          <t>USDT</t>
        </is>
      </c>
      <c r="C173" t="n">
        <v>0</v>
      </c>
      <c r="D173" t="n">
        <v>0.017</v>
      </c>
      <c r="E173" t="n">
        <v>0</v>
      </c>
      <c r="F173" t="n">
        <v>62.39</v>
      </c>
      <c r="G173" t="n">
        <v>62.41</v>
      </c>
      <c r="H173" t="n">
        <v>3</v>
      </c>
      <c r="I173" t="n">
        <v>3</v>
      </c>
      <c r="J173" t="n">
        <v>-1</v>
      </c>
      <c r="K173" t="n">
        <v>-1</v>
      </c>
      <c r="L173">
        <f>HYPERLINK("https://www.defined.fi/sol/Dn4noZ5jgGfkntzcQSUZ8czkreiZ1ForXYoV2H8Dm7S1?maker=GuiU6MpLahPHSHYcsfSRjwLUm1AtZ9zP2eiLAkJMBjg","https://www.defined.fi/sol/Dn4noZ5jgGfkntzcQSUZ8czkreiZ1ForXYoV2H8Dm7S1?maker=GuiU6MpLahPHSHYcsfSRjwLUm1AtZ9zP2eiLAkJMBjg")</f>
        <v/>
      </c>
      <c r="M173">
        <f>HYPERLINK("https://dexscreener.com/solana/Dn4noZ5jgGfkntzcQSUZ8czkreiZ1ForXYoV2H8Dm7S1?maker=GuiU6MpLahPHSHYcsfSRjwLUm1AtZ9zP2eiLAkJMBjg","https://dexscreener.com/solana/Dn4noZ5jgGfkntzcQSUZ8czkreiZ1ForXYoV2H8Dm7S1?maker=GuiU6MpLahPHSHYcsfSRjwLUm1AtZ9zP2eiLAkJMBjg")</f>
        <v/>
      </c>
    </row>
    <row r="174">
      <c r="A174" t="inlineStr">
        <is>
          <t>jupSoLaHXQiZZTSfEWMTRRgpnyFm8f6sZdosWBjx93v</t>
        </is>
      </c>
      <c r="B174" t="inlineStr">
        <is>
          <t>JupSoL</t>
        </is>
      </c>
      <c r="C174" t="n">
        <v>0</v>
      </c>
      <c r="D174" t="n">
        <v>0.156</v>
      </c>
      <c r="E174" t="n">
        <v>0</v>
      </c>
      <c r="F174" t="n">
        <v>151.82</v>
      </c>
      <c r="G174" t="n">
        <v>293.52</v>
      </c>
      <c r="H174" t="n">
        <v>7</v>
      </c>
      <c r="I174" t="n">
        <v>10</v>
      </c>
      <c r="J174" t="n">
        <v>-1</v>
      </c>
      <c r="K174" t="n">
        <v>-1</v>
      </c>
      <c r="L174">
        <f>HYPERLINK("https://www.defined.fi/sol/jupSoLaHXQiZZTSfEWMTRRgpnyFm8f6sZdosWBjx93v?maker=GuiU6MpLahPHSHYcsfSRjwLUm1AtZ9zP2eiLAkJMBjg","https://www.defined.fi/sol/jupSoLaHXQiZZTSfEWMTRRgpnyFm8f6sZdosWBjx93v?maker=GuiU6MpLahPHSHYcsfSRjwLUm1AtZ9zP2eiLAkJMBjg")</f>
        <v/>
      </c>
      <c r="M174">
        <f>HYPERLINK("https://dexscreener.com/solana/jupSoLaHXQiZZTSfEWMTRRgpnyFm8f6sZdosWBjx93v?maker=GuiU6MpLahPHSHYcsfSRjwLUm1AtZ9zP2eiLAkJMBjg","https://dexscreener.com/solana/jupSoLaHXQiZZTSfEWMTRRgpnyFm8f6sZdosWBjx93v?maker=GuiU6MpLahPHSHYcsfSRjwLUm1AtZ9zP2eiLAkJMBjg")</f>
        <v/>
      </c>
    </row>
    <row r="175">
      <c r="A175" t="inlineStr">
        <is>
          <t>GDfnEsia2WLAW5t8yx2X5j2mkfA74i5kwGdDuZHt7XmG</t>
        </is>
      </c>
      <c r="B175" t="inlineStr">
        <is>
          <t>CROWN</t>
        </is>
      </c>
      <c r="C175" t="n">
        <v>0</v>
      </c>
      <c r="D175" t="n">
        <v>2.1</v>
      </c>
      <c r="E175" t="n">
        <v>0.02</v>
      </c>
      <c r="F175" t="n">
        <v>102.76</v>
      </c>
      <c r="G175" t="n">
        <v>104.87</v>
      </c>
      <c r="H175" t="n">
        <v>50</v>
      </c>
      <c r="I175" t="n">
        <v>50</v>
      </c>
      <c r="J175" t="n">
        <v>-1</v>
      </c>
      <c r="K175" t="n">
        <v>-1</v>
      </c>
      <c r="L175">
        <f>HYPERLINK("https://www.defined.fi/sol/GDfnEsia2WLAW5t8yx2X5j2mkfA74i5kwGdDuZHt7XmG?maker=GuiU6MpLahPHSHYcsfSRjwLUm1AtZ9zP2eiLAkJMBjg","https://www.defined.fi/sol/GDfnEsia2WLAW5t8yx2X5j2mkfA74i5kwGdDuZHt7XmG?maker=GuiU6MpLahPHSHYcsfSRjwLUm1AtZ9zP2eiLAkJMBjg")</f>
        <v/>
      </c>
      <c r="M175">
        <f>HYPERLINK("https://dexscreener.com/solana/GDfnEsia2WLAW5t8yx2X5j2mkfA74i5kwGdDuZHt7XmG?maker=GuiU6MpLahPHSHYcsfSRjwLUm1AtZ9zP2eiLAkJMBjg","https://dexscreener.com/solana/GDfnEsia2WLAW5t8yx2X5j2mkfA74i5kwGdDuZHt7XmG?maker=GuiU6MpLahPHSHYcsfSRjwLUm1AtZ9zP2eiLAkJMBjg")</f>
        <v/>
      </c>
    </row>
    <row r="176">
      <c r="A176" t="inlineStr">
        <is>
          <t>dFVMDELpHeSL4CfCmNiuGS6XRyxSAgP7AwW266Lpump</t>
        </is>
      </c>
      <c r="B176" t="inlineStr">
        <is>
          <t>cog/acc</t>
        </is>
      </c>
      <c r="C176" t="n">
        <v>0</v>
      </c>
      <c r="D176" t="n">
        <v>0.842</v>
      </c>
      <c r="E176" t="n">
        <v>0.04</v>
      </c>
      <c r="F176" t="n">
        <v>18.69</v>
      </c>
      <c r="G176" t="n">
        <v>19.53</v>
      </c>
      <c r="H176" t="n">
        <v>11</v>
      </c>
      <c r="I176" t="n">
        <v>11</v>
      </c>
      <c r="J176" t="n">
        <v>-1</v>
      </c>
      <c r="K176" t="n">
        <v>-1</v>
      </c>
      <c r="L176">
        <f>HYPERLINK("https://www.defined.fi/sol/dFVMDELpHeSL4CfCmNiuGS6XRyxSAgP7AwW266Lpump?maker=GuiU6MpLahPHSHYcsfSRjwLUm1AtZ9zP2eiLAkJMBjg","https://www.defined.fi/sol/dFVMDELpHeSL4CfCmNiuGS6XRyxSAgP7AwW266Lpump?maker=GuiU6MpLahPHSHYcsfSRjwLUm1AtZ9zP2eiLAkJMBjg")</f>
        <v/>
      </c>
      <c r="M176">
        <f>HYPERLINK("https://dexscreener.com/solana/dFVMDELpHeSL4CfCmNiuGS6XRyxSAgP7AwW266Lpump?maker=GuiU6MpLahPHSHYcsfSRjwLUm1AtZ9zP2eiLAkJMBjg","https://dexscreener.com/solana/dFVMDELpHeSL4CfCmNiuGS6XRyxSAgP7AwW266Lpump?maker=GuiU6MpLahPHSHYcsfSRjwLUm1AtZ9zP2eiLAkJMBjg")</f>
        <v/>
      </c>
    </row>
    <row r="177">
      <c r="A177" t="inlineStr">
        <is>
          <t>2fUFhZyd47Mapv9wcfXh5gnQwFXtqcYu9xAN4THBpump</t>
        </is>
      </c>
      <c r="B177" t="inlineStr">
        <is>
          <t>RNT</t>
        </is>
      </c>
      <c r="C177" t="n">
        <v>0</v>
      </c>
      <c r="D177" t="n">
        <v>0.454</v>
      </c>
      <c r="E177" t="n">
        <v>0.02</v>
      </c>
      <c r="F177" t="n">
        <v>27.4</v>
      </c>
      <c r="G177" t="n">
        <v>27.85</v>
      </c>
      <c r="H177" t="n">
        <v>22</v>
      </c>
      <c r="I177" t="n">
        <v>22</v>
      </c>
      <c r="J177" t="n">
        <v>-1</v>
      </c>
      <c r="K177" t="n">
        <v>-1</v>
      </c>
      <c r="L177">
        <f>HYPERLINK("https://www.defined.fi/sol/2fUFhZyd47Mapv9wcfXh5gnQwFXtqcYu9xAN4THBpump?maker=GuiU6MpLahPHSHYcsfSRjwLUm1AtZ9zP2eiLAkJMBjg","https://www.defined.fi/sol/2fUFhZyd47Mapv9wcfXh5gnQwFXtqcYu9xAN4THBpump?maker=GuiU6MpLahPHSHYcsfSRjwLUm1AtZ9zP2eiLAkJMBjg")</f>
        <v/>
      </c>
      <c r="M177">
        <f>HYPERLINK("https://dexscreener.com/solana/2fUFhZyd47Mapv9wcfXh5gnQwFXtqcYu9xAN4THBpump?maker=GuiU6MpLahPHSHYcsfSRjwLUm1AtZ9zP2eiLAkJMBjg","https://dexscreener.com/solana/2fUFhZyd47Mapv9wcfXh5gnQwFXtqcYu9xAN4THBpump?maker=GuiU6MpLahPHSHYcsfSRjwLUm1AtZ9zP2eiLAkJMBjg")</f>
        <v/>
      </c>
    </row>
    <row r="178">
      <c r="A178" t="inlineStr">
        <is>
          <t>SHDWyBxihqiCj6YekG2GUr7wqKLeLAMK1gHZck9pL6y</t>
        </is>
      </c>
      <c r="B178" t="inlineStr">
        <is>
          <t>SHDW</t>
        </is>
      </c>
      <c r="C178" t="n">
        <v>0</v>
      </c>
      <c r="D178" t="n">
        <v>-1.57</v>
      </c>
      <c r="E178" t="n">
        <v>-0.01</v>
      </c>
      <c r="F178" t="n">
        <v>165.36</v>
      </c>
      <c r="G178" t="n">
        <v>295.31</v>
      </c>
      <c r="H178" t="n">
        <v>27</v>
      </c>
      <c r="I178" t="n">
        <v>30</v>
      </c>
      <c r="J178" t="n">
        <v>-1</v>
      </c>
      <c r="K178" t="n">
        <v>-1</v>
      </c>
      <c r="L178">
        <f>HYPERLINK("https://www.defined.fi/sol/SHDWyBxihqiCj6YekG2GUr7wqKLeLAMK1gHZck9pL6y?maker=GuiU6MpLahPHSHYcsfSRjwLUm1AtZ9zP2eiLAkJMBjg","https://www.defined.fi/sol/SHDWyBxihqiCj6YekG2GUr7wqKLeLAMK1gHZck9pL6y?maker=GuiU6MpLahPHSHYcsfSRjwLUm1AtZ9zP2eiLAkJMBjg")</f>
        <v/>
      </c>
      <c r="M178">
        <f>HYPERLINK("https://dexscreener.com/solana/SHDWyBxihqiCj6YekG2GUr7wqKLeLAMK1gHZck9pL6y?maker=GuiU6MpLahPHSHYcsfSRjwLUm1AtZ9zP2eiLAkJMBjg","https://dexscreener.com/solana/SHDWyBxihqiCj6YekG2GUr7wqKLeLAMK1gHZck9pL6y?maker=GuiU6MpLahPHSHYcsfSRjwLUm1AtZ9zP2eiLAkJMBjg")</f>
        <v/>
      </c>
    </row>
    <row r="179">
      <c r="A179" t="inlineStr">
        <is>
          <t>FkBF9u1upwEMUPxnXjcydxxVSxgr8f3k1YXbz7G7bmtA</t>
        </is>
      </c>
      <c r="B179" t="inlineStr">
        <is>
          <t>glorp</t>
        </is>
      </c>
      <c r="C179" t="n">
        <v>0</v>
      </c>
      <c r="D179" t="n">
        <v>0.07099999999999999</v>
      </c>
      <c r="E179" t="n">
        <v>0.01</v>
      </c>
      <c r="F179" t="n">
        <v>6.49</v>
      </c>
      <c r="G179" t="n">
        <v>6.56</v>
      </c>
      <c r="H179" t="n">
        <v>1</v>
      </c>
      <c r="I179" t="n">
        <v>1</v>
      </c>
      <c r="J179" t="n">
        <v>-1</v>
      </c>
      <c r="K179" t="n">
        <v>-1</v>
      </c>
      <c r="L179">
        <f>HYPERLINK("https://www.defined.fi/sol/FkBF9u1upwEMUPxnXjcydxxVSxgr8f3k1YXbz7G7bmtA?maker=GuiU6MpLahPHSHYcsfSRjwLUm1AtZ9zP2eiLAkJMBjg","https://www.defined.fi/sol/FkBF9u1upwEMUPxnXjcydxxVSxgr8f3k1YXbz7G7bmtA?maker=GuiU6MpLahPHSHYcsfSRjwLUm1AtZ9zP2eiLAkJMBjg")</f>
        <v/>
      </c>
      <c r="M179">
        <f>HYPERLINK("https://dexscreener.com/solana/FkBF9u1upwEMUPxnXjcydxxVSxgr8f3k1YXbz7G7bmtA?maker=GuiU6MpLahPHSHYcsfSRjwLUm1AtZ9zP2eiLAkJMBjg","https://dexscreener.com/solana/FkBF9u1upwEMUPxnXjcydxxVSxgr8f3k1YXbz7G7bmtA?maker=GuiU6MpLahPHSHYcsfSRjwLUm1AtZ9zP2eiLAkJMBjg")</f>
        <v/>
      </c>
    </row>
    <row r="180">
      <c r="A180" t="inlineStr">
        <is>
          <t>ZEXy1pqteRu3n13kdyh4LwPQknkFk3GzmMYMuNadWPo</t>
        </is>
      </c>
      <c r="B180" t="inlineStr">
        <is>
          <t>ZEX</t>
        </is>
      </c>
      <c r="C180" t="n">
        <v>0</v>
      </c>
      <c r="D180" t="n">
        <v>2.97</v>
      </c>
      <c r="E180" t="n">
        <v>-1</v>
      </c>
      <c r="F180" t="n">
        <v>75.25</v>
      </c>
      <c r="G180" t="n">
        <v>76.5</v>
      </c>
      <c r="H180" t="n">
        <v>46</v>
      </c>
      <c r="I180" t="n">
        <v>41</v>
      </c>
      <c r="J180" t="n">
        <v>-1</v>
      </c>
      <c r="K180" t="n">
        <v>-1</v>
      </c>
      <c r="L180">
        <f>HYPERLINK("https://www.defined.fi/sol/ZEXy1pqteRu3n13kdyh4LwPQknkFk3GzmMYMuNadWPo?maker=GuiU6MpLahPHSHYcsfSRjwLUm1AtZ9zP2eiLAkJMBjg","https://www.defined.fi/sol/ZEXy1pqteRu3n13kdyh4LwPQknkFk3GzmMYMuNadWPo?maker=GuiU6MpLahPHSHYcsfSRjwLUm1AtZ9zP2eiLAkJMBjg")</f>
        <v/>
      </c>
      <c r="M180">
        <f>HYPERLINK("https://dexscreener.com/solana/ZEXy1pqteRu3n13kdyh4LwPQknkFk3GzmMYMuNadWPo?maker=GuiU6MpLahPHSHYcsfSRjwLUm1AtZ9zP2eiLAkJMBjg","https://dexscreener.com/solana/ZEXy1pqteRu3n13kdyh4LwPQknkFk3GzmMYMuNadWPo?maker=GuiU6MpLahPHSHYcsfSRjwLUm1AtZ9zP2eiLAkJMBjg")</f>
        <v/>
      </c>
    </row>
    <row r="181">
      <c r="A181" t="inlineStr">
        <is>
          <t>6tVZVjcppH2BZ9Xj5yFU1Zt34m2rYcyDqqpSeMDZpump</t>
        </is>
      </c>
      <c r="B181" t="inlineStr">
        <is>
          <t>miharu</t>
        </is>
      </c>
      <c r="C181" t="n">
        <v>0</v>
      </c>
      <c r="D181" t="n">
        <v>85.66</v>
      </c>
      <c r="E181" t="n">
        <v>0.02</v>
      </c>
      <c r="F181" t="n">
        <v>4548.89</v>
      </c>
      <c r="G181" t="n">
        <v>4634.55</v>
      </c>
      <c r="H181" t="n">
        <v>846</v>
      </c>
      <c r="I181" t="n">
        <v>846</v>
      </c>
      <c r="J181" t="n">
        <v>-1</v>
      </c>
      <c r="K181" t="n">
        <v>-1</v>
      </c>
      <c r="L181">
        <f>HYPERLINK("https://www.defined.fi/sol/6tVZVjcppH2BZ9Xj5yFU1Zt34m2rYcyDqqpSeMDZpump?maker=GuiU6MpLahPHSHYcsfSRjwLUm1AtZ9zP2eiLAkJMBjg","https://www.defined.fi/sol/6tVZVjcppH2BZ9Xj5yFU1Zt34m2rYcyDqqpSeMDZpump?maker=GuiU6MpLahPHSHYcsfSRjwLUm1AtZ9zP2eiLAkJMBjg")</f>
        <v/>
      </c>
      <c r="M181">
        <f>HYPERLINK("https://dexscreener.com/solana/6tVZVjcppH2BZ9Xj5yFU1Zt34m2rYcyDqqpSeMDZpump?maker=GuiU6MpLahPHSHYcsfSRjwLUm1AtZ9zP2eiLAkJMBjg","https://dexscreener.com/solana/6tVZVjcppH2BZ9Xj5yFU1Zt34m2rYcyDqqpSeMDZpump?maker=GuiU6MpLahPHSHYcsfSRjwLUm1AtZ9zP2eiLAkJMBjg")</f>
        <v/>
      </c>
    </row>
    <row r="182">
      <c r="A182" t="inlineStr">
        <is>
          <t>METADDFL6wWMWEoKTFJwcThTbUmtarRJZjRpzUvkxhr</t>
        </is>
      </c>
      <c r="B182" t="inlineStr">
        <is>
          <t>META</t>
        </is>
      </c>
      <c r="C182" t="n">
        <v>0</v>
      </c>
      <c r="D182" t="n">
        <v>2.05</v>
      </c>
      <c r="E182" t="n">
        <v>0.02</v>
      </c>
      <c r="F182" t="n">
        <v>118.94</v>
      </c>
      <c r="G182" t="n">
        <v>120.98</v>
      </c>
      <c r="H182" t="n">
        <v>31</v>
      </c>
      <c r="I182" t="n">
        <v>31</v>
      </c>
      <c r="J182" t="n">
        <v>-1</v>
      </c>
      <c r="K182" t="n">
        <v>-1</v>
      </c>
      <c r="L182">
        <f>HYPERLINK("https://www.defined.fi/sol/METADDFL6wWMWEoKTFJwcThTbUmtarRJZjRpzUvkxhr?maker=GuiU6MpLahPHSHYcsfSRjwLUm1AtZ9zP2eiLAkJMBjg","https://www.defined.fi/sol/METADDFL6wWMWEoKTFJwcThTbUmtarRJZjRpzUvkxhr?maker=GuiU6MpLahPHSHYcsfSRjwLUm1AtZ9zP2eiLAkJMBjg")</f>
        <v/>
      </c>
      <c r="M182">
        <f>HYPERLINK("https://dexscreener.com/solana/METADDFL6wWMWEoKTFJwcThTbUmtarRJZjRpzUvkxhr?maker=GuiU6MpLahPHSHYcsfSRjwLUm1AtZ9zP2eiLAkJMBjg","https://dexscreener.com/solana/METADDFL6wWMWEoKTFJwcThTbUmtarRJZjRpzUvkxhr?maker=GuiU6MpLahPHSHYcsfSRjwLUm1AtZ9zP2eiLAkJMBjg")</f>
        <v/>
      </c>
    </row>
    <row r="183">
      <c r="A183" t="inlineStr">
        <is>
          <t>A9mUU4qviSctJVPJdBJWkb28deg915LYJKrzQ19ji3FM</t>
        </is>
      </c>
      <c r="B183" t="inlineStr">
        <is>
          <t>USDC</t>
        </is>
      </c>
      <c r="C183" t="n">
        <v>0</v>
      </c>
      <c r="D183" t="n">
        <v>0.891</v>
      </c>
      <c r="E183" t="n">
        <v>-1</v>
      </c>
      <c r="F183" t="n">
        <v>341.12</v>
      </c>
      <c r="G183" t="n">
        <v>319.29</v>
      </c>
      <c r="H183" t="n">
        <v>6</v>
      </c>
      <c r="I183" t="n">
        <v>6</v>
      </c>
      <c r="J183" t="n">
        <v>-1</v>
      </c>
      <c r="K183" t="n">
        <v>-1</v>
      </c>
      <c r="L183">
        <f>HYPERLINK("https://www.defined.fi/sol/A9mUU4qviSctJVPJdBJWkb28deg915LYJKrzQ19ji3FM?maker=GuiU6MpLahPHSHYcsfSRjwLUm1AtZ9zP2eiLAkJMBjg","https://www.defined.fi/sol/A9mUU4qviSctJVPJdBJWkb28deg915LYJKrzQ19ji3FM?maker=GuiU6MpLahPHSHYcsfSRjwLUm1AtZ9zP2eiLAkJMBjg")</f>
        <v/>
      </c>
      <c r="M183">
        <f>HYPERLINK("https://dexscreener.com/solana/A9mUU4qviSctJVPJdBJWkb28deg915LYJKrzQ19ji3FM?maker=GuiU6MpLahPHSHYcsfSRjwLUm1AtZ9zP2eiLAkJMBjg","https://dexscreener.com/solana/A9mUU4qviSctJVPJdBJWkb28deg915LYJKrzQ19ji3FM?maker=GuiU6MpLahPHSHYcsfSRjwLUm1AtZ9zP2eiLAkJMBjg")</f>
        <v/>
      </c>
    </row>
    <row r="184">
      <c r="A184" t="inlineStr">
        <is>
          <t>8x17zMmVjJxqswjX4hNpxVPc7Tr5UabVJF3kv8TKq8Y3</t>
        </is>
      </c>
      <c r="B184" t="inlineStr">
        <is>
          <t>SAGIT</t>
        </is>
      </c>
      <c r="C184" t="n">
        <v>0</v>
      </c>
      <c r="D184" t="n">
        <v>1.23</v>
      </c>
      <c r="E184" t="n">
        <v>0.02</v>
      </c>
      <c r="F184" t="n">
        <v>52.07</v>
      </c>
      <c r="G184" t="n">
        <v>53.3</v>
      </c>
      <c r="H184" t="n">
        <v>24</v>
      </c>
      <c r="I184" t="n">
        <v>24</v>
      </c>
      <c r="J184" t="n">
        <v>-1</v>
      </c>
      <c r="K184" t="n">
        <v>-1</v>
      </c>
      <c r="L184">
        <f>HYPERLINK("https://www.defined.fi/sol/8x17zMmVjJxqswjX4hNpxVPc7Tr5UabVJF3kv8TKq8Y3?maker=GuiU6MpLahPHSHYcsfSRjwLUm1AtZ9zP2eiLAkJMBjg","https://www.defined.fi/sol/8x17zMmVjJxqswjX4hNpxVPc7Tr5UabVJF3kv8TKq8Y3?maker=GuiU6MpLahPHSHYcsfSRjwLUm1AtZ9zP2eiLAkJMBjg")</f>
        <v/>
      </c>
      <c r="M184">
        <f>HYPERLINK("https://dexscreener.com/solana/8x17zMmVjJxqswjX4hNpxVPc7Tr5UabVJF3kv8TKq8Y3?maker=GuiU6MpLahPHSHYcsfSRjwLUm1AtZ9zP2eiLAkJMBjg","https://dexscreener.com/solana/8x17zMmVjJxqswjX4hNpxVPc7Tr5UabVJF3kv8TKq8Y3?maker=GuiU6MpLahPHSHYcsfSRjwLUm1AtZ9zP2eiLAkJMBjg")</f>
        <v/>
      </c>
    </row>
    <row r="185">
      <c r="A185" t="inlineStr">
        <is>
          <t>9qriMjPPAJTMCtfQnz7Mo9BsV2jAWTr2ff7yc3JWpump</t>
        </is>
      </c>
      <c r="B185" t="inlineStr">
        <is>
          <t>unknown_9qri</t>
        </is>
      </c>
      <c r="C185" t="n">
        <v>0</v>
      </c>
      <c r="D185" t="n">
        <v>4.05</v>
      </c>
      <c r="E185" t="n">
        <v>0.03</v>
      </c>
      <c r="F185" t="n">
        <v>156.82</v>
      </c>
      <c r="G185" t="n">
        <v>160.87</v>
      </c>
      <c r="H185" t="n">
        <v>70</v>
      </c>
      <c r="I185" t="n">
        <v>70</v>
      </c>
      <c r="J185" t="n">
        <v>-1</v>
      </c>
      <c r="K185" t="n">
        <v>-1</v>
      </c>
      <c r="L185">
        <f>HYPERLINK("https://www.defined.fi/sol/9qriMjPPAJTMCtfQnz7Mo9BsV2jAWTr2ff7yc3JWpump?maker=GuiU6MpLahPHSHYcsfSRjwLUm1AtZ9zP2eiLAkJMBjg","https://www.defined.fi/sol/9qriMjPPAJTMCtfQnz7Mo9BsV2jAWTr2ff7yc3JWpump?maker=GuiU6MpLahPHSHYcsfSRjwLUm1AtZ9zP2eiLAkJMBjg")</f>
        <v/>
      </c>
      <c r="M185">
        <f>HYPERLINK("https://dexscreener.com/solana/9qriMjPPAJTMCtfQnz7Mo9BsV2jAWTr2ff7yc3JWpump?maker=GuiU6MpLahPHSHYcsfSRjwLUm1AtZ9zP2eiLAkJMBjg","https://dexscreener.com/solana/9qriMjPPAJTMCtfQnz7Mo9BsV2jAWTr2ff7yc3JWpump?maker=GuiU6MpLahPHSHYcsfSRjwLUm1AtZ9zP2eiLAkJMBjg")</f>
        <v/>
      </c>
    </row>
    <row r="186">
      <c r="A186" t="inlineStr">
        <is>
          <t>Hp3WCQE2gfVBYxyXa3RMFeiudSM1KMANnqQbmDLVpump</t>
        </is>
      </c>
      <c r="B186" t="inlineStr">
        <is>
          <t>mindfk</t>
        </is>
      </c>
      <c r="C186" t="n">
        <v>0</v>
      </c>
      <c r="D186" t="n">
        <v>0</v>
      </c>
      <c r="E186" t="n">
        <v>0</v>
      </c>
      <c r="F186" t="n">
        <v>0</v>
      </c>
      <c r="G186" t="n">
        <v>0</v>
      </c>
      <c r="H186" t="n">
        <v>0</v>
      </c>
      <c r="I186" t="n">
        <v>0</v>
      </c>
      <c r="J186" t="n">
        <v>-1</v>
      </c>
      <c r="K186" t="n">
        <v>-1</v>
      </c>
      <c r="L186">
        <f>HYPERLINK("https://www.defined.fi/sol/Hp3WCQE2gfVBYxyXa3RMFeiudSM1KMANnqQbmDLVpump?maker=GuiU6MpLahPHSHYcsfSRjwLUm1AtZ9zP2eiLAkJMBjg","https://www.defined.fi/sol/Hp3WCQE2gfVBYxyXa3RMFeiudSM1KMANnqQbmDLVpump?maker=GuiU6MpLahPHSHYcsfSRjwLUm1AtZ9zP2eiLAkJMBjg")</f>
        <v/>
      </c>
      <c r="M186">
        <f>HYPERLINK("https://dexscreener.com/solana/Hp3WCQE2gfVBYxyXa3RMFeiudSM1KMANnqQbmDLVpump?maker=GuiU6MpLahPHSHYcsfSRjwLUm1AtZ9zP2eiLAkJMBjg","https://dexscreener.com/solana/Hp3WCQE2gfVBYxyXa3RMFeiudSM1KMANnqQbmDLVpump?maker=GuiU6MpLahPHSHYcsfSRjwLUm1AtZ9zP2eiLAkJMBjg")</f>
        <v/>
      </c>
    </row>
    <row r="187">
      <c r="A187" t="inlineStr">
        <is>
          <t>AbrMJWfDVRZ2EWCQ1xSCpoVeVgZNpq1U2AoYG98oRXfn</t>
        </is>
      </c>
      <c r="B187" t="inlineStr">
        <is>
          <t>Cheese</t>
        </is>
      </c>
      <c r="C187" t="n">
        <v>0</v>
      </c>
      <c r="D187" t="n">
        <v>12.28</v>
      </c>
      <c r="E187" t="n">
        <v>0.06</v>
      </c>
      <c r="F187" t="n">
        <v>194.88</v>
      </c>
      <c r="G187" t="n">
        <v>207.19</v>
      </c>
      <c r="H187" t="n">
        <v>40</v>
      </c>
      <c r="I187" t="n">
        <v>40</v>
      </c>
      <c r="J187" t="n">
        <v>-1</v>
      </c>
      <c r="K187" t="n">
        <v>-1</v>
      </c>
      <c r="L187">
        <f>HYPERLINK("https://www.defined.fi/sol/AbrMJWfDVRZ2EWCQ1xSCpoVeVgZNpq1U2AoYG98oRXfn?maker=GuiU6MpLahPHSHYcsfSRjwLUm1AtZ9zP2eiLAkJMBjg","https://www.defined.fi/sol/AbrMJWfDVRZ2EWCQ1xSCpoVeVgZNpq1U2AoYG98oRXfn?maker=GuiU6MpLahPHSHYcsfSRjwLUm1AtZ9zP2eiLAkJMBjg")</f>
        <v/>
      </c>
      <c r="M187">
        <f>HYPERLINK("https://dexscreener.com/solana/AbrMJWfDVRZ2EWCQ1xSCpoVeVgZNpq1U2AoYG98oRXfn?maker=GuiU6MpLahPHSHYcsfSRjwLUm1AtZ9zP2eiLAkJMBjg","https://dexscreener.com/solana/AbrMJWfDVRZ2EWCQ1xSCpoVeVgZNpq1U2AoYG98oRXfn?maker=GuiU6MpLahPHSHYcsfSRjwLUm1AtZ9zP2eiLAkJMBjg")</f>
        <v/>
      </c>
    </row>
    <row r="188">
      <c r="A188" t="inlineStr">
        <is>
          <t>Fch1oixTPri8zxBnmdCEADoJW2toyFHxqDZacQkwdvSP</t>
        </is>
      </c>
      <c r="B188" t="inlineStr">
        <is>
          <t>HARAMBE</t>
        </is>
      </c>
      <c r="C188" t="n">
        <v>0</v>
      </c>
      <c r="D188" t="n">
        <v>10.31</v>
      </c>
      <c r="E188" t="n">
        <v>0.01</v>
      </c>
      <c r="F188" t="n">
        <v>842.47</v>
      </c>
      <c r="G188" t="n">
        <v>852.79</v>
      </c>
      <c r="H188" t="n">
        <v>141</v>
      </c>
      <c r="I188" t="n">
        <v>141</v>
      </c>
      <c r="J188" t="n">
        <v>-1</v>
      </c>
      <c r="K188" t="n">
        <v>-1</v>
      </c>
      <c r="L188">
        <f>HYPERLINK("https://www.defined.fi/sol/Fch1oixTPri8zxBnmdCEADoJW2toyFHxqDZacQkwdvSP?maker=GuiU6MpLahPHSHYcsfSRjwLUm1AtZ9zP2eiLAkJMBjg","https://www.defined.fi/sol/Fch1oixTPri8zxBnmdCEADoJW2toyFHxqDZacQkwdvSP?maker=GuiU6MpLahPHSHYcsfSRjwLUm1AtZ9zP2eiLAkJMBjg")</f>
        <v/>
      </c>
      <c r="M188">
        <f>HYPERLINK("https://dexscreener.com/solana/Fch1oixTPri8zxBnmdCEADoJW2toyFHxqDZacQkwdvSP?maker=GuiU6MpLahPHSHYcsfSRjwLUm1AtZ9zP2eiLAkJMBjg","https://dexscreener.com/solana/Fch1oixTPri8zxBnmdCEADoJW2toyFHxqDZacQkwdvSP?maker=GuiU6MpLahPHSHYcsfSRjwLUm1AtZ9zP2eiLAkJMBjg")</f>
        <v/>
      </c>
    </row>
    <row r="189">
      <c r="A189" t="inlineStr">
        <is>
          <t>HZ1JovNiVvGrGNiiYvEozEVgZ58xaU3RKwX8eACQBCt3</t>
        </is>
      </c>
      <c r="B189" t="inlineStr">
        <is>
          <t>PYTH</t>
        </is>
      </c>
      <c r="C189" t="n">
        <v>0</v>
      </c>
      <c r="D189" t="n">
        <v>11.66</v>
      </c>
      <c r="E189" t="n">
        <v>0.02</v>
      </c>
      <c r="F189" t="n">
        <v>245.09</v>
      </c>
      <c r="G189" t="n">
        <v>595.72</v>
      </c>
      <c r="H189" t="n">
        <v>21</v>
      </c>
      <c r="I189" t="n">
        <v>27</v>
      </c>
      <c r="J189" t="n">
        <v>-1</v>
      </c>
      <c r="K189" t="n">
        <v>-1</v>
      </c>
      <c r="L189">
        <f>HYPERLINK("https://www.defined.fi/sol/HZ1JovNiVvGrGNiiYvEozEVgZ58xaU3RKwX8eACQBCt3?maker=GuiU6MpLahPHSHYcsfSRjwLUm1AtZ9zP2eiLAkJMBjg","https://www.defined.fi/sol/HZ1JovNiVvGrGNiiYvEozEVgZ58xaU3RKwX8eACQBCt3?maker=GuiU6MpLahPHSHYcsfSRjwLUm1AtZ9zP2eiLAkJMBjg")</f>
        <v/>
      </c>
      <c r="M189">
        <f>HYPERLINK("https://dexscreener.com/solana/HZ1JovNiVvGrGNiiYvEozEVgZ58xaU3RKwX8eACQBCt3?maker=GuiU6MpLahPHSHYcsfSRjwLUm1AtZ9zP2eiLAkJMBjg","https://dexscreener.com/solana/HZ1JovNiVvGrGNiiYvEozEVgZ58xaU3RKwX8eACQBCt3?maker=GuiU6MpLahPHSHYcsfSRjwLUm1AtZ9zP2eiLAkJMBjg")</f>
        <v/>
      </c>
    </row>
    <row r="190">
      <c r="A190" t="inlineStr">
        <is>
          <t>55qMv1HtV8fqRjnFwDb9yDi9tBCeV8xwfgrPKgiJk5DN</t>
        </is>
      </c>
      <c r="B190" t="inlineStr">
        <is>
          <t>MVP</t>
        </is>
      </c>
      <c r="C190" t="n">
        <v>0</v>
      </c>
      <c r="D190" t="n">
        <v>0.19</v>
      </c>
      <c r="E190" t="n">
        <v>0.03</v>
      </c>
      <c r="F190" t="n">
        <v>7.6</v>
      </c>
      <c r="G190" t="n">
        <v>8.51</v>
      </c>
      <c r="H190" t="n">
        <v>7</v>
      </c>
      <c r="I190" t="n">
        <v>7</v>
      </c>
      <c r="J190" t="n">
        <v>-1</v>
      </c>
      <c r="K190" t="n">
        <v>-1</v>
      </c>
      <c r="L190">
        <f>HYPERLINK("https://www.defined.fi/sol/55qMv1HtV8fqRjnFwDb9yDi9tBCeV8xwfgrPKgiJk5DN?maker=GuiU6MpLahPHSHYcsfSRjwLUm1AtZ9zP2eiLAkJMBjg","https://www.defined.fi/sol/55qMv1HtV8fqRjnFwDb9yDi9tBCeV8xwfgrPKgiJk5DN?maker=GuiU6MpLahPHSHYcsfSRjwLUm1AtZ9zP2eiLAkJMBjg")</f>
        <v/>
      </c>
      <c r="M190">
        <f>HYPERLINK("https://dexscreener.com/solana/55qMv1HtV8fqRjnFwDb9yDi9tBCeV8xwfgrPKgiJk5DN?maker=GuiU6MpLahPHSHYcsfSRjwLUm1AtZ9zP2eiLAkJMBjg","https://dexscreener.com/solana/55qMv1HtV8fqRjnFwDb9yDi9tBCeV8xwfgrPKgiJk5DN?maker=GuiU6MpLahPHSHYcsfSRjwLUm1AtZ9zP2eiLAkJMBjg")</f>
        <v/>
      </c>
    </row>
    <row r="191">
      <c r="A191" t="inlineStr">
        <is>
          <t>3wgkW1MEht4UwD8wJPqUHKfYiaum5V7GfikgKMWDpFx3</t>
        </is>
      </c>
      <c r="B191" t="inlineStr">
        <is>
          <t>BLAS</t>
        </is>
      </c>
      <c r="C191" t="n">
        <v>0</v>
      </c>
      <c r="D191" t="n">
        <v>0</v>
      </c>
      <c r="E191" t="n">
        <v>0</v>
      </c>
      <c r="F191" t="n">
        <v>0</v>
      </c>
      <c r="G191" t="n">
        <v>0.313</v>
      </c>
      <c r="H191" t="n">
        <v>0</v>
      </c>
      <c r="I191" t="n">
        <v>1</v>
      </c>
      <c r="J191" t="n">
        <v>-1</v>
      </c>
      <c r="K191" t="n">
        <v>-1</v>
      </c>
      <c r="L191">
        <f>HYPERLINK("https://www.defined.fi/sol/3wgkW1MEht4UwD8wJPqUHKfYiaum5V7GfikgKMWDpFx3?maker=GuiU6MpLahPHSHYcsfSRjwLUm1AtZ9zP2eiLAkJMBjg","https://www.defined.fi/sol/3wgkW1MEht4UwD8wJPqUHKfYiaum5V7GfikgKMWDpFx3?maker=GuiU6MpLahPHSHYcsfSRjwLUm1AtZ9zP2eiLAkJMBjg")</f>
        <v/>
      </c>
      <c r="M191">
        <f>HYPERLINK("https://dexscreener.com/solana/3wgkW1MEht4UwD8wJPqUHKfYiaum5V7GfikgKMWDpFx3?maker=GuiU6MpLahPHSHYcsfSRjwLUm1AtZ9zP2eiLAkJMBjg","https://dexscreener.com/solana/3wgkW1MEht4UwD8wJPqUHKfYiaum5V7GfikgKMWDpFx3?maker=GuiU6MpLahPHSHYcsfSRjwLUm1AtZ9zP2eiLAkJMBjg")</f>
        <v/>
      </c>
    </row>
    <row r="192">
      <c r="A192" t="inlineStr">
        <is>
          <t>CQSzJzwW5H1oyWrp6QhfUKYYwyovbSiVDKnAxNfb1tJC</t>
        </is>
      </c>
      <c r="B192" t="inlineStr">
        <is>
          <t>STAN</t>
        </is>
      </c>
      <c r="C192" t="n">
        <v>0</v>
      </c>
      <c r="D192" t="n">
        <v>2.82</v>
      </c>
      <c r="E192" t="n">
        <v>0.02</v>
      </c>
      <c r="F192" t="n">
        <v>160.04</v>
      </c>
      <c r="G192" t="n">
        <v>162.85</v>
      </c>
      <c r="H192" t="n">
        <v>37</v>
      </c>
      <c r="I192" t="n">
        <v>37</v>
      </c>
      <c r="J192" t="n">
        <v>-1</v>
      </c>
      <c r="K192" t="n">
        <v>-1</v>
      </c>
      <c r="L192">
        <f>HYPERLINK("https://www.defined.fi/sol/CQSzJzwW5H1oyWrp6QhfUKYYwyovbSiVDKnAxNfb1tJC?maker=GuiU6MpLahPHSHYcsfSRjwLUm1AtZ9zP2eiLAkJMBjg","https://www.defined.fi/sol/CQSzJzwW5H1oyWrp6QhfUKYYwyovbSiVDKnAxNfb1tJC?maker=GuiU6MpLahPHSHYcsfSRjwLUm1AtZ9zP2eiLAkJMBjg")</f>
        <v/>
      </c>
      <c r="M192">
        <f>HYPERLINK("https://dexscreener.com/solana/CQSzJzwW5H1oyWrp6QhfUKYYwyovbSiVDKnAxNfb1tJC?maker=GuiU6MpLahPHSHYcsfSRjwLUm1AtZ9zP2eiLAkJMBjg","https://dexscreener.com/solana/CQSzJzwW5H1oyWrp6QhfUKYYwyovbSiVDKnAxNfb1tJC?maker=GuiU6MpLahPHSHYcsfSRjwLUm1AtZ9zP2eiLAkJMBjg")</f>
        <v/>
      </c>
    </row>
    <row r="193">
      <c r="A193" t="inlineStr">
        <is>
          <t>poLisWXnNRwC6oBu1vHiuKQzFjGL4XDSu4g9qjz9qVk</t>
        </is>
      </c>
      <c r="B193" t="inlineStr">
        <is>
          <t>POLIS</t>
        </is>
      </c>
      <c r="C193" t="n">
        <v>0</v>
      </c>
      <c r="D193" t="n">
        <v>-0.539</v>
      </c>
      <c r="E193" t="n">
        <v>-0.01</v>
      </c>
      <c r="F193" t="n">
        <v>71.39</v>
      </c>
      <c r="G193" t="n">
        <v>39.53</v>
      </c>
      <c r="H193" t="n">
        <v>19</v>
      </c>
      <c r="I193" t="n">
        <v>12</v>
      </c>
      <c r="J193" t="n">
        <v>-1</v>
      </c>
      <c r="K193" t="n">
        <v>-1</v>
      </c>
      <c r="L193">
        <f>HYPERLINK("https://www.defined.fi/sol/poLisWXnNRwC6oBu1vHiuKQzFjGL4XDSu4g9qjz9qVk?maker=GuiU6MpLahPHSHYcsfSRjwLUm1AtZ9zP2eiLAkJMBjg","https://www.defined.fi/sol/poLisWXnNRwC6oBu1vHiuKQzFjGL4XDSu4g9qjz9qVk?maker=GuiU6MpLahPHSHYcsfSRjwLUm1AtZ9zP2eiLAkJMBjg")</f>
        <v/>
      </c>
      <c r="M193">
        <f>HYPERLINK("https://dexscreener.com/solana/poLisWXnNRwC6oBu1vHiuKQzFjGL4XDSu4g9qjz9qVk?maker=GuiU6MpLahPHSHYcsfSRjwLUm1AtZ9zP2eiLAkJMBjg","https://dexscreener.com/solana/poLisWXnNRwC6oBu1vHiuKQzFjGL4XDSu4g9qjz9qVk?maker=GuiU6MpLahPHSHYcsfSRjwLUm1AtZ9zP2eiLAkJMBjg")</f>
        <v/>
      </c>
    </row>
    <row r="194">
      <c r="A194" t="inlineStr">
        <is>
          <t>DAGnwe6AJykNPENi56csn8xXzF3BPTufJE8GHTUcpump</t>
        </is>
      </c>
      <c r="B194" t="inlineStr">
        <is>
          <t>GUGA</t>
        </is>
      </c>
      <c r="C194" t="n">
        <v>0</v>
      </c>
      <c r="D194" t="n">
        <v>0.274</v>
      </c>
      <c r="E194" t="n">
        <v>0.04</v>
      </c>
      <c r="F194" t="n">
        <v>6.49</v>
      </c>
      <c r="G194" t="n">
        <v>6.76</v>
      </c>
      <c r="H194" t="n">
        <v>9</v>
      </c>
      <c r="I194" t="n">
        <v>9</v>
      </c>
      <c r="J194" t="n">
        <v>-1</v>
      </c>
      <c r="K194" t="n">
        <v>-1</v>
      </c>
      <c r="L194">
        <f>HYPERLINK("https://www.defined.fi/sol/DAGnwe6AJykNPENi56csn8xXzF3BPTufJE8GHTUcpump?maker=GuiU6MpLahPHSHYcsfSRjwLUm1AtZ9zP2eiLAkJMBjg","https://www.defined.fi/sol/DAGnwe6AJykNPENi56csn8xXzF3BPTufJE8GHTUcpump?maker=GuiU6MpLahPHSHYcsfSRjwLUm1AtZ9zP2eiLAkJMBjg")</f>
        <v/>
      </c>
      <c r="M194">
        <f>HYPERLINK("https://dexscreener.com/solana/DAGnwe6AJykNPENi56csn8xXzF3BPTufJE8GHTUcpump?maker=GuiU6MpLahPHSHYcsfSRjwLUm1AtZ9zP2eiLAkJMBjg","https://dexscreener.com/solana/DAGnwe6AJykNPENi56csn8xXzF3BPTufJE8GHTUcpump?maker=GuiU6MpLahPHSHYcsfSRjwLUm1AtZ9zP2eiLAkJMBjg")</f>
        <v/>
      </c>
    </row>
    <row r="195">
      <c r="A195" t="inlineStr">
        <is>
          <t>UPTx1d24aBWuRgwxVnFmX4gNraj3QGFzL3QqBgxtWQG</t>
        </is>
      </c>
      <c r="B195" t="inlineStr">
        <is>
          <t>UPT</t>
        </is>
      </c>
      <c r="C195" t="n">
        <v>0</v>
      </c>
      <c r="D195" t="n">
        <v>0.273</v>
      </c>
      <c r="E195" t="n">
        <v>0.01</v>
      </c>
      <c r="F195" t="n">
        <v>23.44</v>
      </c>
      <c r="G195" t="n">
        <v>23.71</v>
      </c>
      <c r="H195" t="n">
        <v>15</v>
      </c>
      <c r="I195" t="n">
        <v>15</v>
      </c>
      <c r="J195" t="n">
        <v>-1</v>
      </c>
      <c r="K195" t="n">
        <v>-1</v>
      </c>
      <c r="L195">
        <f>HYPERLINK("https://www.defined.fi/sol/UPTx1d24aBWuRgwxVnFmX4gNraj3QGFzL3QqBgxtWQG?maker=GuiU6MpLahPHSHYcsfSRjwLUm1AtZ9zP2eiLAkJMBjg","https://www.defined.fi/sol/UPTx1d24aBWuRgwxVnFmX4gNraj3QGFzL3QqBgxtWQG?maker=GuiU6MpLahPHSHYcsfSRjwLUm1AtZ9zP2eiLAkJMBjg")</f>
        <v/>
      </c>
      <c r="M195">
        <f>HYPERLINK("https://dexscreener.com/solana/UPTx1d24aBWuRgwxVnFmX4gNraj3QGFzL3QqBgxtWQG?maker=GuiU6MpLahPHSHYcsfSRjwLUm1AtZ9zP2eiLAkJMBjg","https://dexscreener.com/solana/UPTx1d24aBWuRgwxVnFmX4gNraj3QGFzL3QqBgxtWQG?maker=GuiU6MpLahPHSHYcsfSRjwLUm1AtZ9zP2eiLAkJMBjg")</f>
        <v/>
      </c>
    </row>
    <row r="196">
      <c r="A196" t="inlineStr">
        <is>
          <t>Saber2gLauYim4Mvftnrasomsv6NvAuncvMEZwcLpD1</t>
        </is>
      </c>
      <c r="B196" t="inlineStr">
        <is>
          <t>SBR</t>
        </is>
      </c>
      <c r="C196" t="n">
        <v>0</v>
      </c>
      <c r="D196" t="n">
        <v>0.435</v>
      </c>
      <c r="E196" t="n">
        <v>0.13</v>
      </c>
      <c r="F196" t="n">
        <v>9.109999999999999</v>
      </c>
      <c r="G196" t="n">
        <v>6.46</v>
      </c>
      <c r="H196" t="n">
        <v>12</v>
      </c>
      <c r="I196" t="n">
        <v>9</v>
      </c>
      <c r="J196" t="n">
        <v>-1</v>
      </c>
      <c r="K196" t="n">
        <v>-1</v>
      </c>
      <c r="L196">
        <f>HYPERLINK("https://www.defined.fi/sol/Saber2gLauYim4Mvftnrasomsv6NvAuncvMEZwcLpD1?maker=GuiU6MpLahPHSHYcsfSRjwLUm1AtZ9zP2eiLAkJMBjg","https://www.defined.fi/sol/Saber2gLauYim4Mvftnrasomsv6NvAuncvMEZwcLpD1?maker=GuiU6MpLahPHSHYcsfSRjwLUm1AtZ9zP2eiLAkJMBjg")</f>
        <v/>
      </c>
      <c r="M196">
        <f>HYPERLINK("https://dexscreener.com/solana/Saber2gLauYim4Mvftnrasomsv6NvAuncvMEZwcLpD1?maker=GuiU6MpLahPHSHYcsfSRjwLUm1AtZ9zP2eiLAkJMBjg","https://dexscreener.com/solana/Saber2gLauYim4Mvftnrasomsv6NvAuncvMEZwcLpD1?maker=GuiU6MpLahPHSHYcsfSRjwLUm1AtZ9zP2eiLAkJMBjg")</f>
        <v/>
      </c>
    </row>
    <row r="197">
      <c r="A197" t="inlineStr">
        <is>
          <t>7vfCXTUXx5WJV5JADk17DUJ4ksgau7utNKj4b963voxs</t>
        </is>
      </c>
      <c r="B197" t="inlineStr">
        <is>
          <t>WETH</t>
        </is>
      </c>
      <c r="C197" t="n">
        <v>0</v>
      </c>
      <c r="D197" t="n">
        <v>5.3</v>
      </c>
      <c r="E197" t="n">
        <v>0.01</v>
      </c>
      <c r="F197" t="n">
        <v>815.89</v>
      </c>
      <c r="G197" t="n">
        <v>913.3</v>
      </c>
      <c r="H197" t="n">
        <v>39</v>
      </c>
      <c r="I197" t="n">
        <v>44</v>
      </c>
      <c r="J197" t="n">
        <v>-1</v>
      </c>
      <c r="K197" t="n">
        <v>-1</v>
      </c>
      <c r="L197">
        <f>HYPERLINK("https://www.defined.fi/sol/7vfCXTUXx5WJV5JADk17DUJ4ksgau7utNKj4b963voxs?maker=GuiU6MpLahPHSHYcsfSRjwLUm1AtZ9zP2eiLAkJMBjg","https://www.defined.fi/sol/7vfCXTUXx5WJV5JADk17DUJ4ksgau7utNKj4b963voxs?maker=GuiU6MpLahPHSHYcsfSRjwLUm1AtZ9zP2eiLAkJMBjg")</f>
        <v/>
      </c>
      <c r="M197">
        <f>HYPERLINK("https://dexscreener.com/solana/7vfCXTUXx5WJV5JADk17DUJ4ksgau7utNKj4b963voxs?maker=GuiU6MpLahPHSHYcsfSRjwLUm1AtZ9zP2eiLAkJMBjg","https://dexscreener.com/solana/7vfCXTUXx5WJV5JADk17DUJ4ksgau7utNKj4b963voxs?maker=GuiU6MpLahPHSHYcsfSRjwLUm1AtZ9zP2eiLAkJMBjg")</f>
        <v/>
      </c>
    </row>
    <row r="198">
      <c r="A198" t="inlineStr">
        <is>
          <t>HKv9jA7VREs68BA3PZMREiwuQKzfLUjr9azgrzbNpump</t>
        </is>
      </c>
      <c r="B198" t="inlineStr">
        <is>
          <t>LQC</t>
        </is>
      </c>
      <c r="C198" t="n">
        <v>0</v>
      </c>
      <c r="D198" t="n">
        <v>2.52</v>
      </c>
      <c r="E198" t="n">
        <v>0.02</v>
      </c>
      <c r="F198" t="n">
        <v>107.38</v>
      </c>
      <c r="G198" t="n">
        <v>109.9</v>
      </c>
      <c r="H198" t="n">
        <v>45</v>
      </c>
      <c r="I198" t="n">
        <v>45</v>
      </c>
      <c r="J198" t="n">
        <v>-1</v>
      </c>
      <c r="K198" t="n">
        <v>-1</v>
      </c>
      <c r="L198">
        <f>HYPERLINK("https://www.defined.fi/sol/HKv9jA7VREs68BA3PZMREiwuQKzfLUjr9azgrzbNpump?maker=GuiU6MpLahPHSHYcsfSRjwLUm1AtZ9zP2eiLAkJMBjg","https://www.defined.fi/sol/HKv9jA7VREs68BA3PZMREiwuQKzfLUjr9azgrzbNpump?maker=GuiU6MpLahPHSHYcsfSRjwLUm1AtZ9zP2eiLAkJMBjg")</f>
        <v/>
      </c>
      <c r="M198">
        <f>HYPERLINK("https://dexscreener.com/solana/HKv9jA7VREs68BA3PZMREiwuQKzfLUjr9azgrzbNpump?maker=GuiU6MpLahPHSHYcsfSRjwLUm1AtZ9zP2eiLAkJMBjg","https://dexscreener.com/solana/HKv9jA7VREs68BA3PZMREiwuQKzfLUjr9azgrzbNpump?maker=GuiU6MpLahPHSHYcsfSRjwLUm1AtZ9zP2eiLAkJMBjg")</f>
        <v/>
      </c>
    </row>
    <row r="199">
      <c r="A199" t="inlineStr">
        <is>
          <t>MEW1gQWJ3nEXg2qgERiKu7FAFj79PHvQVREQUzScPP5</t>
        </is>
      </c>
      <c r="B199" t="inlineStr">
        <is>
          <t>MEW</t>
        </is>
      </c>
      <c r="C199" t="n">
        <v>0</v>
      </c>
      <c r="D199" t="n">
        <v>71.73999999999999</v>
      </c>
      <c r="E199" t="n">
        <v>0.05</v>
      </c>
      <c r="F199" t="n">
        <v>3086.2</v>
      </c>
      <c r="G199" t="n">
        <v>1568.6</v>
      </c>
      <c r="H199" t="n">
        <v>50</v>
      </c>
      <c r="I199" t="n">
        <v>50</v>
      </c>
      <c r="J199" t="n">
        <v>-1</v>
      </c>
      <c r="K199" t="n">
        <v>-1</v>
      </c>
      <c r="L199">
        <f>HYPERLINK("https://www.defined.fi/sol/MEW1gQWJ3nEXg2qgERiKu7FAFj79PHvQVREQUzScPP5?maker=GuiU6MpLahPHSHYcsfSRjwLUm1AtZ9zP2eiLAkJMBjg","https://www.defined.fi/sol/MEW1gQWJ3nEXg2qgERiKu7FAFj79PHvQVREQUzScPP5?maker=GuiU6MpLahPHSHYcsfSRjwLUm1AtZ9zP2eiLAkJMBjg")</f>
        <v/>
      </c>
      <c r="M199">
        <f>HYPERLINK("https://dexscreener.com/solana/MEW1gQWJ3nEXg2qgERiKu7FAFj79PHvQVREQUzScPP5?maker=GuiU6MpLahPHSHYcsfSRjwLUm1AtZ9zP2eiLAkJMBjg","https://dexscreener.com/solana/MEW1gQWJ3nEXg2qgERiKu7FAFj79PHvQVREQUzScPP5?maker=GuiU6MpLahPHSHYcsfSRjwLUm1AtZ9zP2eiLAkJMBjg")</f>
        <v/>
      </c>
    </row>
    <row r="200">
      <c r="A200" t="inlineStr">
        <is>
          <t>FZnSMd1hPu5MVgttmtfDZUPN5gcuexvrh3CB67UuQshb</t>
        </is>
      </c>
      <c r="B200" t="inlineStr">
        <is>
          <t>HELIA</t>
        </is>
      </c>
      <c r="C200" t="n">
        <v>0</v>
      </c>
      <c r="D200" t="n">
        <v>0.351</v>
      </c>
      <c r="E200" t="n">
        <v>0.03</v>
      </c>
      <c r="F200" t="n">
        <v>12.38</v>
      </c>
      <c r="G200" t="n">
        <v>12.73</v>
      </c>
      <c r="H200" t="n">
        <v>15</v>
      </c>
      <c r="I200" t="n">
        <v>15</v>
      </c>
      <c r="J200" t="n">
        <v>-1</v>
      </c>
      <c r="K200" t="n">
        <v>-1</v>
      </c>
      <c r="L200">
        <f>HYPERLINK("https://www.defined.fi/sol/FZnSMd1hPu5MVgttmtfDZUPN5gcuexvrh3CB67UuQshb?maker=GuiU6MpLahPHSHYcsfSRjwLUm1AtZ9zP2eiLAkJMBjg","https://www.defined.fi/sol/FZnSMd1hPu5MVgttmtfDZUPN5gcuexvrh3CB67UuQshb?maker=GuiU6MpLahPHSHYcsfSRjwLUm1AtZ9zP2eiLAkJMBjg")</f>
        <v/>
      </c>
      <c r="M200">
        <f>HYPERLINK("https://dexscreener.com/solana/FZnSMd1hPu5MVgttmtfDZUPN5gcuexvrh3CB67UuQshb?maker=GuiU6MpLahPHSHYcsfSRjwLUm1AtZ9zP2eiLAkJMBjg","https://dexscreener.com/solana/FZnSMd1hPu5MVgttmtfDZUPN5gcuexvrh3CB67UuQshb?maker=GuiU6MpLahPHSHYcsfSRjwLUm1AtZ9zP2eiLAkJMBjg")</f>
        <v/>
      </c>
    </row>
    <row r="201">
      <c r="A201" t="inlineStr">
        <is>
          <t>7pmuGLLYdJ2mc7chZwEJAaxuWALAYqaVqbUwzzyHcA7D</t>
        </is>
      </c>
      <c r="B201" t="inlineStr">
        <is>
          <t>BWen</t>
        </is>
      </c>
      <c r="C201" t="n">
        <v>0</v>
      </c>
      <c r="D201" t="n">
        <v>0.202</v>
      </c>
      <c r="E201" t="n">
        <v>0.01</v>
      </c>
      <c r="F201" t="n">
        <v>14.29</v>
      </c>
      <c r="G201" t="n">
        <v>14.49</v>
      </c>
      <c r="H201" t="n">
        <v>5</v>
      </c>
      <c r="I201" t="n">
        <v>5</v>
      </c>
      <c r="J201" t="n">
        <v>-1</v>
      </c>
      <c r="K201" t="n">
        <v>-1</v>
      </c>
      <c r="L201">
        <f>HYPERLINK("https://www.defined.fi/sol/7pmuGLLYdJ2mc7chZwEJAaxuWALAYqaVqbUwzzyHcA7D?maker=GuiU6MpLahPHSHYcsfSRjwLUm1AtZ9zP2eiLAkJMBjg","https://www.defined.fi/sol/7pmuGLLYdJ2mc7chZwEJAaxuWALAYqaVqbUwzzyHcA7D?maker=GuiU6MpLahPHSHYcsfSRjwLUm1AtZ9zP2eiLAkJMBjg")</f>
        <v/>
      </c>
      <c r="M201">
        <f>HYPERLINK("https://dexscreener.com/solana/7pmuGLLYdJ2mc7chZwEJAaxuWALAYqaVqbUwzzyHcA7D?maker=GuiU6MpLahPHSHYcsfSRjwLUm1AtZ9zP2eiLAkJMBjg","https://dexscreener.com/solana/7pmuGLLYdJ2mc7chZwEJAaxuWALAYqaVqbUwzzyHcA7D?maker=GuiU6MpLahPHSHYcsfSRjwLUm1AtZ9zP2eiLAkJMBjg")</f>
        <v/>
      </c>
    </row>
    <row r="202">
      <c r="A202" t="inlineStr">
        <is>
          <t>8ymi88q5DtmdNTn2sPRNFkvMkszMHuLJ1e3RVdWjPa3s</t>
        </is>
      </c>
      <c r="B202" t="inlineStr">
        <is>
          <t>SDOGE</t>
        </is>
      </c>
      <c r="C202" t="n">
        <v>0</v>
      </c>
      <c r="D202" t="n">
        <v>1.34</v>
      </c>
      <c r="E202" t="n">
        <v>0.19</v>
      </c>
      <c r="F202" t="n">
        <v>5.78</v>
      </c>
      <c r="G202" t="n">
        <v>10.97</v>
      </c>
      <c r="H202" t="n">
        <v>9</v>
      </c>
      <c r="I202" t="n">
        <v>13</v>
      </c>
      <c r="J202" t="n">
        <v>-1</v>
      </c>
      <c r="K202" t="n">
        <v>-1</v>
      </c>
      <c r="L202">
        <f>HYPERLINK("https://www.defined.fi/sol/8ymi88q5DtmdNTn2sPRNFkvMkszMHuLJ1e3RVdWjPa3s?maker=GuiU6MpLahPHSHYcsfSRjwLUm1AtZ9zP2eiLAkJMBjg","https://www.defined.fi/sol/8ymi88q5DtmdNTn2sPRNFkvMkszMHuLJ1e3RVdWjPa3s?maker=GuiU6MpLahPHSHYcsfSRjwLUm1AtZ9zP2eiLAkJMBjg")</f>
        <v/>
      </c>
      <c r="M202">
        <f>HYPERLINK("https://dexscreener.com/solana/8ymi88q5DtmdNTn2sPRNFkvMkszMHuLJ1e3RVdWjPa3s?maker=GuiU6MpLahPHSHYcsfSRjwLUm1AtZ9zP2eiLAkJMBjg","https://dexscreener.com/solana/8ymi88q5DtmdNTn2sPRNFkvMkszMHuLJ1e3RVdWjPa3s?maker=GuiU6MpLahPHSHYcsfSRjwLUm1AtZ9zP2eiLAkJMBjg")</f>
        <v/>
      </c>
    </row>
    <row r="203">
      <c r="A203" t="inlineStr">
        <is>
          <t>DezXAZ8z7PnrnRJjz3wXBoRgixCa6xjnB7YaB1pPB263</t>
        </is>
      </c>
      <c r="B203" t="inlineStr">
        <is>
          <t>Bonk</t>
        </is>
      </c>
      <c r="C203" t="n">
        <v>0</v>
      </c>
      <c r="D203" t="n">
        <v>18.1</v>
      </c>
      <c r="E203" t="n">
        <v>0.02</v>
      </c>
      <c r="F203" t="n">
        <v>1630.9</v>
      </c>
      <c r="G203" t="n">
        <v>799.53</v>
      </c>
      <c r="H203" t="n">
        <v>79</v>
      </c>
      <c r="I203" t="n">
        <v>64</v>
      </c>
      <c r="J203" t="n">
        <v>-1</v>
      </c>
      <c r="K203" t="n">
        <v>-1</v>
      </c>
      <c r="L203">
        <f>HYPERLINK("https://www.defined.fi/sol/DezXAZ8z7PnrnRJjz3wXBoRgixCa6xjnB7YaB1pPB263?maker=GuiU6MpLahPHSHYcsfSRjwLUm1AtZ9zP2eiLAkJMBjg","https://www.defined.fi/sol/DezXAZ8z7PnrnRJjz3wXBoRgixCa6xjnB7YaB1pPB263?maker=GuiU6MpLahPHSHYcsfSRjwLUm1AtZ9zP2eiLAkJMBjg")</f>
        <v/>
      </c>
      <c r="M203">
        <f>HYPERLINK("https://dexscreener.com/solana/DezXAZ8z7PnrnRJjz3wXBoRgixCa6xjnB7YaB1pPB263?maker=GuiU6MpLahPHSHYcsfSRjwLUm1AtZ9zP2eiLAkJMBjg","https://dexscreener.com/solana/DezXAZ8z7PnrnRJjz3wXBoRgixCa6xjnB7YaB1pPB263?maker=GuiU6MpLahPHSHYcsfSRjwLUm1AtZ9zP2eiLAkJMBjg")</f>
        <v/>
      </c>
    </row>
    <row r="204">
      <c r="A204" t="inlineStr">
        <is>
          <t>5sMyPtYRcrEVt27DW3xhGVVha3zCXLv4caVt88PXjBgV</t>
        </is>
      </c>
      <c r="B204" t="inlineStr">
        <is>
          <t>SCP</t>
        </is>
      </c>
      <c r="C204" t="n">
        <v>0</v>
      </c>
      <c r="D204" t="n">
        <v>0.024</v>
      </c>
      <c r="E204" t="n">
        <v>0.04</v>
      </c>
      <c r="F204" t="n">
        <v>1.61</v>
      </c>
      <c r="G204" t="n">
        <v>0.601</v>
      </c>
      <c r="H204" t="n">
        <v>3</v>
      </c>
      <c r="I204" t="n">
        <v>3</v>
      </c>
      <c r="J204" t="n">
        <v>-1</v>
      </c>
      <c r="K204" t="n">
        <v>-1</v>
      </c>
      <c r="L204">
        <f>HYPERLINK("https://www.defined.fi/sol/5sMyPtYRcrEVt27DW3xhGVVha3zCXLv4caVt88PXjBgV?maker=GuiU6MpLahPHSHYcsfSRjwLUm1AtZ9zP2eiLAkJMBjg","https://www.defined.fi/sol/5sMyPtYRcrEVt27DW3xhGVVha3zCXLv4caVt88PXjBgV?maker=GuiU6MpLahPHSHYcsfSRjwLUm1AtZ9zP2eiLAkJMBjg")</f>
        <v/>
      </c>
      <c r="M204">
        <f>HYPERLINK("https://dexscreener.com/solana/5sMyPtYRcrEVt27DW3xhGVVha3zCXLv4caVt88PXjBgV?maker=GuiU6MpLahPHSHYcsfSRjwLUm1AtZ9zP2eiLAkJMBjg","https://dexscreener.com/solana/5sMyPtYRcrEVt27DW3xhGVVha3zCXLv4caVt88PXjBgV?maker=GuiU6MpLahPHSHYcsfSRjwLUm1AtZ9zP2eiLAkJMBjg")</f>
        <v/>
      </c>
    </row>
    <row r="205">
      <c r="A205" t="inlineStr">
        <is>
          <t>6T44rfi9BDUdZbEvVddZWVfsGrpC6N1sSSKYnCsLpump</t>
        </is>
      </c>
      <c r="B205" t="inlineStr">
        <is>
          <t>sirius</t>
        </is>
      </c>
      <c r="C205" t="n">
        <v>0</v>
      </c>
      <c r="D205" t="n">
        <v>3.07</v>
      </c>
      <c r="E205" t="n">
        <v>0.02</v>
      </c>
      <c r="F205" t="n">
        <v>127.88</v>
      </c>
      <c r="G205" t="n">
        <v>130.95</v>
      </c>
      <c r="H205" t="n">
        <v>62</v>
      </c>
      <c r="I205" t="n">
        <v>62</v>
      </c>
      <c r="J205" t="n">
        <v>-1</v>
      </c>
      <c r="K205" t="n">
        <v>-1</v>
      </c>
      <c r="L205">
        <f>HYPERLINK("https://www.defined.fi/sol/6T44rfi9BDUdZbEvVddZWVfsGrpC6N1sSSKYnCsLpump?maker=GuiU6MpLahPHSHYcsfSRjwLUm1AtZ9zP2eiLAkJMBjg","https://www.defined.fi/sol/6T44rfi9BDUdZbEvVddZWVfsGrpC6N1sSSKYnCsLpump?maker=GuiU6MpLahPHSHYcsfSRjwLUm1AtZ9zP2eiLAkJMBjg")</f>
        <v/>
      </c>
      <c r="M205">
        <f>HYPERLINK("https://dexscreener.com/solana/6T44rfi9BDUdZbEvVddZWVfsGrpC6N1sSSKYnCsLpump?maker=GuiU6MpLahPHSHYcsfSRjwLUm1AtZ9zP2eiLAkJMBjg","https://dexscreener.com/solana/6T44rfi9BDUdZbEvVddZWVfsGrpC6N1sSSKYnCsLpump?maker=GuiU6MpLahPHSHYcsfSRjwLUm1AtZ9zP2eiLAkJMBjg")</f>
        <v/>
      </c>
    </row>
    <row r="206">
      <c r="A206" t="inlineStr">
        <is>
          <t>HgBRWfYxEfvPhtqkaeymCQtHCrKE46qQ43pKe8HCpump</t>
        </is>
      </c>
      <c r="B206" t="inlineStr">
        <is>
          <t>Bert</t>
        </is>
      </c>
      <c r="C206" t="n">
        <v>0</v>
      </c>
      <c r="D206" t="n">
        <v>0.163</v>
      </c>
      <c r="E206" t="n">
        <v>0.04</v>
      </c>
      <c r="F206" t="n">
        <v>4.09</v>
      </c>
      <c r="G206" t="n">
        <v>4.26</v>
      </c>
      <c r="H206" t="n">
        <v>4</v>
      </c>
      <c r="I206" t="n">
        <v>4</v>
      </c>
      <c r="J206" t="n">
        <v>-1</v>
      </c>
      <c r="K206" t="n">
        <v>-1</v>
      </c>
      <c r="L206">
        <f>HYPERLINK("https://www.defined.fi/sol/HgBRWfYxEfvPhtqkaeymCQtHCrKE46qQ43pKe8HCpump?maker=GuiU6MpLahPHSHYcsfSRjwLUm1AtZ9zP2eiLAkJMBjg","https://www.defined.fi/sol/HgBRWfYxEfvPhtqkaeymCQtHCrKE46qQ43pKe8HCpump?maker=GuiU6MpLahPHSHYcsfSRjwLUm1AtZ9zP2eiLAkJMBjg")</f>
        <v/>
      </c>
      <c r="M206">
        <f>HYPERLINK("https://dexscreener.com/solana/HgBRWfYxEfvPhtqkaeymCQtHCrKE46qQ43pKe8HCpump?maker=GuiU6MpLahPHSHYcsfSRjwLUm1AtZ9zP2eiLAkJMBjg","https://dexscreener.com/solana/HgBRWfYxEfvPhtqkaeymCQtHCrKE46qQ43pKe8HCpump?maker=GuiU6MpLahPHSHYcsfSRjwLUm1AtZ9zP2eiLAkJMBjg")</f>
        <v/>
      </c>
    </row>
    <row r="207">
      <c r="A207" t="inlineStr">
        <is>
          <t>BZLbGTNCSFfoth2GYDtwr7e4imWzpR5jqcUuGEwr646K</t>
        </is>
      </c>
      <c r="B207" t="inlineStr">
        <is>
          <t>IO</t>
        </is>
      </c>
      <c r="C207" t="n">
        <v>0</v>
      </c>
      <c r="D207" t="n">
        <v>2.43</v>
      </c>
      <c r="E207" t="n">
        <v>0.01</v>
      </c>
      <c r="F207" t="n">
        <v>263.14</v>
      </c>
      <c r="G207" t="n">
        <v>265.57</v>
      </c>
      <c r="H207" t="n">
        <v>51</v>
      </c>
      <c r="I207" t="n">
        <v>51</v>
      </c>
      <c r="J207" t="n">
        <v>-1</v>
      </c>
      <c r="K207" t="n">
        <v>-1</v>
      </c>
      <c r="L207">
        <f>HYPERLINK("https://www.defined.fi/sol/BZLbGTNCSFfoth2GYDtwr7e4imWzpR5jqcUuGEwr646K?maker=GuiU6MpLahPHSHYcsfSRjwLUm1AtZ9zP2eiLAkJMBjg","https://www.defined.fi/sol/BZLbGTNCSFfoth2GYDtwr7e4imWzpR5jqcUuGEwr646K?maker=GuiU6MpLahPHSHYcsfSRjwLUm1AtZ9zP2eiLAkJMBjg")</f>
        <v/>
      </c>
      <c r="M207">
        <f>HYPERLINK("https://dexscreener.com/solana/BZLbGTNCSFfoth2GYDtwr7e4imWzpR5jqcUuGEwr646K?maker=GuiU6MpLahPHSHYcsfSRjwLUm1AtZ9zP2eiLAkJMBjg","https://dexscreener.com/solana/BZLbGTNCSFfoth2GYDtwr7e4imWzpR5jqcUuGEwr646K?maker=GuiU6MpLahPHSHYcsfSRjwLUm1AtZ9zP2eiLAkJMBjg")</f>
        <v/>
      </c>
    </row>
    <row r="208">
      <c r="A208" t="inlineStr">
        <is>
          <t>ETAtLmCmsoiEEKfNrHKJ2kYy3MoABhU6NQvpSfij5tDs</t>
        </is>
      </c>
      <c r="B208" t="inlineStr">
        <is>
          <t>MEDIA</t>
        </is>
      </c>
      <c r="C208" t="n">
        <v>0</v>
      </c>
      <c r="D208" t="n">
        <v>0.035</v>
      </c>
      <c r="E208" t="n">
        <v>0.01</v>
      </c>
      <c r="F208" t="n">
        <v>6.28</v>
      </c>
      <c r="G208" t="n">
        <v>6.32</v>
      </c>
      <c r="H208" t="n">
        <v>4</v>
      </c>
      <c r="I208" t="n">
        <v>4</v>
      </c>
      <c r="J208" t="n">
        <v>-1</v>
      </c>
      <c r="K208" t="n">
        <v>-1</v>
      </c>
      <c r="L208">
        <f>HYPERLINK("https://www.defined.fi/sol/ETAtLmCmsoiEEKfNrHKJ2kYy3MoABhU6NQvpSfij5tDs?maker=GuiU6MpLahPHSHYcsfSRjwLUm1AtZ9zP2eiLAkJMBjg","https://www.defined.fi/sol/ETAtLmCmsoiEEKfNrHKJ2kYy3MoABhU6NQvpSfij5tDs?maker=GuiU6MpLahPHSHYcsfSRjwLUm1AtZ9zP2eiLAkJMBjg")</f>
        <v/>
      </c>
      <c r="M208">
        <f>HYPERLINK("https://dexscreener.com/solana/ETAtLmCmsoiEEKfNrHKJ2kYy3MoABhU6NQvpSfij5tDs?maker=GuiU6MpLahPHSHYcsfSRjwLUm1AtZ9zP2eiLAkJMBjg","https://dexscreener.com/solana/ETAtLmCmsoiEEKfNrHKJ2kYy3MoABhU6NQvpSfij5tDs?maker=GuiU6MpLahPHSHYcsfSRjwLUm1AtZ9zP2eiLAkJMBjg")</f>
        <v/>
      </c>
    </row>
    <row r="209">
      <c r="A209" t="inlineStr">
        <is>
          <t>9nJVEmiNFqLkueCGTsYtqAgx6v7wvckQEH5jzhBopump</t>
        </is>
      </c>
      <c r="B209" t="inlineStr">
        <is>
          <t>FFROG</t>
        </is>
      </c>
      <c r="C209" t="n">
        <v>0</v>
      </c>
      <c r="D209" t="n">
        <v>0.9</v>
      </c>
      <c r="E209" t="n">
        <v>0.04</v>
      </c>
      <c r="F209" t="n">
        <v>22.63</v>
      </c>
      <c r="G209" t="n">
        <v>23.53</v>
      </c>
      <c r="H209" t="n">
        <v>8</v>
      </c>
      <c r="I209" t="n">
        <v>8</v>
      </c>
      <c r="J209" t="n">
        <v>-1</v>
      </c>
      <c r="K209" t="n">
        <v>-1</v>
      </c>
      <c r="L209">
        <f>HYPERLINK("https://www.defined.fi/sol/9nJVEmiNFqLkueCGTsYtqAgx6v7wvckQEH5jzhBopump?maker=GuiU6MpLahPHSHYcsfSRjwLUm1AtZ9zP2eiLAkJMBjg","https://www.defined.fi/sol/9nJVEmiNFqLkueCGTsYtqAgx6v7wvckQEH5jzhBopump?maker=GuiU6MpLahPHSHYcsfSRjwLUm1AtZ9zP2eiLAkJMBjg")</f>
        <v/>
      </c>
      <c r="M209">
        <f>HYPERLINK("https://dexscreener.com/solana/9nJVEmiNFqLkueCGTsYtqAgx6v7wvckQEH5jzhBopump?maker=GuiU6MpLahPHSHYcsfSRjwLUm1AtZ9zP2eiLAkJMBjg","https://dexscreener.com/solana/9nJVEmiNFqLkueCGTsYtqAgx6v7wvckQEH5jzhBopump?maker=GuiU6MpLahPHSHYcsfSRjwLUm1AtZ9zP2eiLAkJMBjg")</f>
        <v/>
      </c>
    </row>
    <row r="210">
      <c r="A210" t="inlineStr">
        <is>
          <t>25hAyBQfoDhfWx9ay6rarbgvWGwDdNqcHsXS3jQ3mTDJ</t>
        </is>
      </c>
      <c r="B210" t="inlineStr">
        <is>
          <t>MANEKI</t>
        </is>
      </c>
      <c r="C210" t="n">
        <v>0</v>
      </c>
      <c r="D210" t="n">
        <v>0.726</v>
      </c>
      <c r="E210" t="n">
        <v>0.01</v>
      </c>
      <c r="F210" t="n">
        <v>121.79</v>
      </c>
      <c r="G210" t="n">
        <v>122.51</v>
      </c>
      <c r="H210" t="n">
        <v>14</v>
      </c>
      <c r="I210" t="n">
        <v>14</v>
      </c>
      <c r="J210" t="n">
        <v>-1</v>
      </c>
      <c r="K210" t="n">
        <v>-1</v>
      </c>
      <c r="L210">
        <f>HYPERLINK("https://www.defined.fi/sol/25hAyBQfoDhfWx9ay6rarbgvWGwDdNqcHsXS3jQ3mTDJ?maker=GuiU6MpLahPHSHYcsfSRjwLUm1AtZ9zP2eiLAkJMBjg","https://www.defined.fi/sol/25hAyBQfoDhfWx9ay6rarbgvWGwDdNqcHsXS3jQ3mTDJ?maker=GuiU6MpLahPHSHYcsfSRjwLUm1AtZ9zP2eiLAkJMBjg")</f>
        <v/>
      </c>
      <c r="M210">
        <f>HYPERLINK("https://dexscreener.com/solana/25hAyBQfoDhfWx9ay6rarbgvWGwDdNqcHsXS3jQ3mTDJ?maker=GuiU6MpLahPHSHYcsfSRjwLUm1AtZ9zP2eiLAkJMBjg","https://dexscreener.com/solana/25hAyBQfoDhfWx9ay6rarbgvWGwDdNqcHsXS3jQ3mTDJ?maker=GuiU6MpLahPHSHYcsfSRjwLUm1AtZ9zP2eiLAkJMBjg")</f>
        <v/>
      </c>
    </row>
    <row r="211">
      <c r="A211" t="inlineStr">
        <is>
          <t>CTg3ZgYx79zrE1MteDVkmkcGniiFrK1hJ6yiabropump</t>
        </is>
      </c>
      <c r="B211" t="inlineStr">
        <is>
          <t>NEIRO</t>
        </is>
      </c>
      <c r="C211" t="n">
        <v>0</v>
      </c>
      <c r="D211" t="n">
        <v>0.094</v>
      </c>
      <c r="E211" t="n">
        <v>0.01</v>
      </c>
      <c r="F211" t="n">
        <v>6.49</v>
      </c>
      <c r="G211" t="n">
        <v>6.59</v>
      </c>
      <c r="H211" t="n">
        <v>8</v>
      </c>
      <c r="I211" t="n">
        <v>8</v>
      </c>
      <c r="J211" t="n">
        <v>-1</v>
      </c>
      <c r="K211" t="n">
        <v>-1</v>
      </c>
      <c r="L211">
        <f>HYPERLINK("https://www.defined.fi/sol/CTg3ZgYx79zrE1MteDVkmkcGniiFrK1hJ6yiabropump?maker=GuiU6MpLahPHSHYcsfSRjwLUm1AtZ9zP2eiLAkJMBjg","https://www.defined.fi/sol/CTg3ZgYx79zrE1MteDVkmkcGniiFrK1hJ6yiabropump?maker=GuiU6MpLahPHSHYcsfSRjwLUm1AtZ9zP2eiLAkJMBjg")</f>
        <v/>
      </c>
      <c r="M211">
        <f>HYPERLINK("https://dexscreener.com/solana/CTg3ZgYx79zrE1MteDVkmkcGniiFrK1hJ6yiabropump?maker=GuiU6MpLahPHSHYcsfSRjwLUm1AtZ9zP2eiLAkJMBjg","https://dexscreener.com/solana/CTg3ZgYx79zrE1MteDVkmkcGniiFrK1hJ6yiabropump?maker=GuiU6MpLahPHSHYcsfSRjwLUm1AtZ9zP2eiLAkJMBjg")</f>
        <v/>
      </c>
    </row>
    <row r="212">
      <c r="A212" t="inlineStr">
        <is>
          <t>E99fN4tCRb1tQphXK1DU7prXji6hMzxETyPNJro19Fwz</t>
        </is>
      </c>
      <c r="B212" t="inlineStr">
        <is>
          <t>SOLCAT</t>
        </is>
      </c>
      <c r="C212" t="n">
        <v>0</v>
      </c>
      <c r="D212" t="n">
        <v>0.517</v>
      </c>
      <c r="E212" t="n">
        <v>0.03</v>
      </c>
      <c r="F212" t="n">
        <v>16.58</v>
      </c>
      <c r="G212" t="n">
        <v>17.1</v>
      </c>
      <c r="H212" t="n">
        <v>17</v>
      </c>
      <c r="I212" t="n">
        <v>17</v>
      </c>
      <c r="J212" t="n">
        <v>-1</v>
      </c>
      <c r="K212" t="n">
        <v>-1</v>
      </c>
      <c r="L212">
        <f>HYPERLINK("https://www.defined.fi/sol/E99fN4tCRb1tQphXK1DU7prXji6hMzxETyPNJro19Fwz?maker=GuiU6MpLahPHSHYcsfSRjwLUm1AtZ9zP2eiLAkJMBjg","https://www.defined.fi/sol/E99fN4tCRb1tQphXK1DU7prXji6hMzxETyPNJro19Fwz?maker=GuiU6MpLahPHSHYcsfSRjwLUm1AtZ9zP2eiLAkJMBjg")</f>
        <v/>
      </c>
      <c r="M212">
        <f>HYPERLINK("https://dexscreener.com/solana/E99fN4tCRb1tQphXK1DU7prXji6hMzxETyPNJro19Fwz?maker=GuiU6MpLahPHSHYcsfSRjwLUm1AtZ9zP2eiLAkJMBjg","https://dexscreener.com/solana/E99fN4tCRb1tQphXK1DU7prXji6hMzxETyPNJro19Fwz?maker=GuiU6MpLahPHSHYcsfSRjwLUm1AtZ9zP2eiLAkJMBjg")</f>
        <v/>
      </c>
    </row>
    <row r="213">
      <c r="A213" t="inlineStr">
        <is>
          <t>hntyVP6YFm1Hg25TN9WGLqM12b8TQmcknKrdu1oxWux</t>
        </is>
      </c>
      <c r="B213" t="inlineStr">
        <is>
          <t>HNT</t>
        </is>
      </c>
      <c r="C213" t="n">
        <v>0</v>
      </c>
      <c r="D213" t="n">
        <v>1.34</v>
      </c>
      <c r="E213" t="n">
        <v>0</v>
      </c>
      <c r="F213" t="n">
        <v>597.58</v>
      </c>
      <c r="G213" t="n">
        <v>583.27</v>
      </c>
      <c r="H213" t="n">
        <v>55</v>
      </c>
      <c r="I213" t="n">
        <v>57</v>
      </c>
      <c r="J213" t="n">
        <v>-1</v>
      </c>
      <c r="K213" t="n">
        <v>-1</v>
      </c>
      <c r="L213">
        <f>HYPERLINK("https://www.defined.fi/sol/hntyVP6YFm1Hg25TN9WGLqM12b8TQmcknKrdu1oxWux?maker=GuiU6MpLahPHSHYcsfSRjwLUm1AtZ9zP2eiLAkJMBjg","https://www.defined.fi/sol/hntyVP6YFm1Hg25TN9WGLqM12b8TQmcknKrdu1oxWux?maker=GuiU6MpLahPHSHYcsfSRjwLUm1AtZ9zP2eiLAkJMBjg")</f>
        <v/>
      </c>
      <c r="M213">
        <f>HYPERLINK("https://dexscreener.com/solana/hntyVP6YFm1Hg25TN9WGLqM12b8TQmcknKrdu1oxWux?maker=GuiU6MpLahPHSHYcsfSRjwLUm1AtZ9zP2eiLAkJMBjg","https://dexscreener.com/solana/hntyVP6YFm1Hg25TN9WGLqM12b8TQmcknKrdu1oxWux?maker=GuiU6MpLahPHSHYcsfSRjwLUm1AtZ9zP2eiLAkJMBjg")</f>
        <v/>
      </c>
    </row>
    <row r="214">
      <c r="A214" t="inlineStr">
        <is>
          <t>PUPS8ZgJ5po4UmNDfqtDMCPP6M1KP3EEzG9Zufcwzrg</t>
        </is>
      </c>
      <c r="B214" t="inlineStr">
        <is>
          <t>PUPS</t>
        </is>
      </c>
      <c r="C214" t="n">
        <v>0</v>
      </c>
      <c r="D214" t="n">
        <v>-0.138</v>
      </c>
      <c r="E214" t="n">
        <v>-0</v>
      </c>
      <c r="F214" t="n">
        <v>412.9</v>
      </c>
      <c r="G214" t="n">
        <v>471.8</v>
      </c>
      <c r="H214" t="n">
        <v>137</v>
      </c>
      <c r="I214" t="n">
        <v>155</v>
      </c>
      <c r="J214" t="n">
        <v>-1</v>
      </c>
      <c r="K214" t="n">
        <v>-1</v>
      </c>
      <c r="L214">
        <f>HYPERLINK("https://www.defined.fi/sol/PUPS8ZgJ5po4UmNDfqtDMCPP6M1KP3EEzG9Zufcwzrg?maker=GuiU6MpLahPHSHYcsfSRjwLUm1AtZ9zP2eiLAkJMBjg","https://www.defined.fi/sol/PUPS8ZgJ5po4UmNDfqtDMCPP6M1KP3EEzG9Zufcwzrg?maker=GuiU6MpLahPHSHYcsfSRjwLUm1AtZ9zP2eiLAkJMBjg")</f>
        <v/>
      </c>
      <c r="M214">
        <f>HYPERLINK("https://dexscreener.com/solana/PUPS8ZgJ5po4UmNDfqtDMCPP6M1KP3EEzG9Zufcwzrg?maker=GuiU6MpLahPHSHYcsfSRjwLUm1AtZ9zP2eiLAkJMBjg","https://dexscreener.com/solana/PUPS8ZgJ5po4UmNDfqtDMCPP6M1KP3EEzG9Zufcwzrg?maker=GuiU6MpLahPHSHYcsfSRjwLUm1AtZ9zP2eiLAkJMBjg")</f>
        <v/>
      </c>
    </row>
    <row r="215">
      <c r="A215" t="inlineStr">
        <is>
          <t>6D7NaB2xsLd7cauWu1wKk6KBsJohJmP2qZH9GEfVi5Ui</t>
        </is>
      </c>
      <c r="B215" t="inlineStr">
        <is>
          <t>SC</t>
        </is>
      </c>
      <c r="C215" t="n">
        <v>0</v>
      </c>
      <c r="D215" t="n">
        <v>-0.227</v>
      </c>
      <c r="E215" t="n">
        <v>-0</v>
      </c>
      <c r="F215" t="n">
        <v>238.04</v>
      </c>
      <c r="G215" t="n">
        <v>235.08</v>
      </c>
      <c r="H215" t="n">
        <v>76</v>
      </c>
      <c r="I215" t="n">
        <v>77</v>
      </c>
      <c r="J215" t="n">
        <v>-1</v>
      </c>
      <c r="K215" t="n">
        <v>-1</v>
      </c>
      <c r="L215">
        <f>HYPERLINK("https://www.defined.fi/sol/6D7NaB2xsLd7cauWu1wKk6KBsJohJmP2qZH9GEfVi5Ui?maker=GuiU6MpLahPHSHYcsfSRjwLUm1AtZ9zP2eiLAkJMBjg","https://www.defined.fi/sol/6D7NaB2xsLd7cauWu1wKk6KBsJohJmP2qZH9GEfVi5Ui?maker=GuiU6MpLahPHSHYcsfSRjwLUm1AtZ9zP2eiLAkJMBjg")</f>
        <v/>
      </c>
      <c r="M215">
        <f>HYPERLINK("https://dexscreener.com/solana/6D7NaB2xsLd7cauWu1wKk6KBsJohJmP2qZH9GEfVi5Ui?maker=GuiU6MpLahPHSHYcsfSRjwLUm1AtZ9zP2eiLAkJMBjg","https://dexscreener.com/solana/6D7NaB2xsLd7cauWu1wKk6KBsJohJmP2qZH9GEfVi5Ui?maker=GuiU6MpLahPHSHYcsfSRjwLUm1AtZ9zP2eiLAkJMBjg")</f>
        <v/>
      </c>
    </row>
    <row r="216">
      <c r="A216" t="inlineStr">
        <is>
          <t>7D7BRcBYepfi77vxySapmeqRNN1wsBBxnFPJGbH5pump</t>
        </is>
      </c>
      <c r="B216" t="inlineStr">
        <is>
          <t>DMAGA</t>
        </is>
      </c>
      <c r="C216" t="n">
        <v>0</v>
      </c>
      <c r="D216" t="n">
        <v>8.300000000000001</v>
      </c>
      <c r="E216" t="n">
        <v>0.03</v>
      </c>
      <c r="F216" t="n">
        <v>330.66</v>
      </c>
      <c r="G216" t="n">
        <v>340.63</v>
      </c>
      <c r="H216" t="n">
        <v>108</v>
      </c>
      <c r="I216" t="n">
        <v>108</v>
      </c>
      <c r="J216" t="n">
        <v>-1</v>
      </c>
      <c r="K216" t="n">
        <v>-1</v>
      </c>
      <c r="L216">
        <f>HYPERLINK("https://www.defined.fi/sol/7D7BRcBYepfi77vxySapmeqRNN1wsBBxnFPJGbH5pump?maker=GuiU6MpLahPHSHYcsfSRjwLUm1AtZ9zP2eiLAkJMBjg","https://www.defined.fi/sol/7D7BRcBYepfi77vxySapmeqRNN1wsBBxnFPJGbH5pump?maker=GuiU6MpLahPHSHYcsfSRjwLUm1AtZ9zP2eiLAkJMBjg")</f>
        <v/>
      </c>
      <c r="M216">
        <f>HYPERLINK("https://dexscreener.com/solana/7D7BRcBYepfi77vxySapmeqRNN1wsBBxnFPJGbH5pump?maker=GuiU6MpLahPHSHYcsfSRjwLUm1AtZ9zP2eiLAkJMBjg","https://dexscreener.com/solana/7D7BRcBYepfi77vxySapmeqRNN1wsBBxnFPJGbH5pump?maker=GuiU6MpLahPHSHYcsfSRjwLUm1AtZ9zP2eiLAkJMBjg")</f>
        <v/>
      </c>
    </row>
    <row r="217">
      <c r="A217" t="inlineStr">
        <is>
          <t>BQCexRWggJukVENsvkb7AmUBriVqTEA7ixC4GPE1XJ16</t>
        </is>
      </c>
      <c r="B217" t="inlineStr">
        <is>
          <t>desy</t>
        </is>
      </c>
      <c r="C217" t="n">
        <v>0</v>
      </c>
      <c r="D217" t="n">
        <v>2.12</v>
      </c>
      <c r="E217" t="n">
        <v>0.05</v>
      </c>
      <c r="F217" t="n">
        <v>45.51</v>
      </c>
      <c r="G217" t="n">
        <v>47.63</v>
      </c>
      <c r="H217" t="n">
        <v>28</v>
      </c>
      <c r="I217" t="n">
        <v>28</v>
      </c>
      <c r="J217" t="n">
        <v>-1</v>
      </c>
      <c r="K217" t="n">
        <v>-1</v>
      </c>
      <c r="L217">
        <f>HYPERLINK("https://www.defined.fi/sol/BQCexRWggJukVENsvkb7AmUBriVqTEA7ixC4GPE1XJ16?maker=GuiU6MpLahPHSHYcsfSRjwLUm1AtZ9zP2eiLAkJMBjg","https://www.defined.fi/sol/BQCexRWggJukVENsvkb7AmUBriVqTEA7ixC4GPE1XJ16?maker=GuiU6MpLahPHSHYcsfSRjwLUm1AtZ9zP2eiLAkJMBjg")</f>
        <v/>
      </c>
      <c r="M217">
        <f>HYPERLINK("https://dexscreener.com/solana/BQCexRWggJukVENsvkb7AmUBriVqTEA7ixC4GPE1XJ16?maker=GuiU6MpLahPHSHYcsfSRjwLUm1AtZ9zP2eiLAkJMBjg","https://dexscreener.com/solana/BQCexRWggJukVENsvkb7AmUBriVqTEA7ixC4GPE1XJ16?maker=GuiU6MpLahPHSHYcsfSRjwLUm1AtZ9zP2eiLAkJMBjg")</f>
        <v/>
      </c>
    </row>
    <row r="218">
      <c r="A218" t="inlineStr">
        <is>
          <t>DoVRzHXXicZucnuskdMg7DePhBHFkhvvhta5nf1deFoQ</t>
        </is>
      </c>
      <c r="B218" t="inlineStr">
        <is>
          <t>WINE</t>
        </is>
      </c>
      <c r="C218" t="n">
        <v>0</v>
      </c>
      <c r="D218" t="n">
        <v>0.873</v>
      </c>
      <c r="E218" t="n">
        <v>0.02</v>
      </c>
      <c r="F218" t="n">
        <v>46.21</v>
      </c>
      <c r="G218" t="n">
        <v>47.08</v>
      </c>
      <c r="H218" t="n">
        <v>39</v>
      </c>
      <c r="I218" t="n">
        <v>39</v>
      </c>
      <c r="J218" t="n">
        <v>-1</v>
      </c>
      <c r="K218" t="n">
        <v>-1</v>
      </c>
      <c r="L218">
        <f>HYPERLINK("https://www.defined.fi/sol/DoVRzHXXicZucnuskdMg7DePhBHFkhvvhta5nf1deFoQ?maker=GuiU6MpLahPHSHYcsfSRjwLUm1AtZ9zP2eiLAkJMBjg","https://www.defined.fi/sol/DoVRzHXXicZucnuskdMg7DePhBHFkhvvhta5nf1deFoQ?maker=GuiU6MpLahPHSHYcsfSRjwLUm1AtZ9zP2eiLAkJMBjg")</f>
        <v/>
      </c>
      <c r="M218">
        <f>HYPERLINK("https://dexscreener.com/solana/DoVRzHXXicZucnuskdMg7DePhBHFkhvvhta5nf1deFoQ?maker=GuiU6MpLahPHSHYcsfSRjwLUm1AtZ9zP2eiLAkJMBjg","https://dexscreener.com/solana/DoVRzHXXicZucnuskdMg7DePhBHFkhvvhta5nf1deFoQ?maker=GuiU6MpLahPHSHYcsfSRjwLUm1AtZ9zP2eiLAkJMBjg")</f>
        <v/>
      </c>
    </row>
    <row r="219">
      <c r="A219" t="inlineStr">
        <is>
          <t>6fdCC8xfrXNy6PmNaVcxdEY5XNCTAha2V54zYYnmBCey</t>
        </is>
      </c>
      <c r="B219" t="inlineStr">
        <is>
          <t>KOI</t>
        </is>
      </c>
      <c r="C219" t="n">
        <v>0</v>
      </c>
      <c r="D219" t="n">
        <v>0.38</v>
      </c>
      <c r="E219" t="n">
        <v>0.04</v>
      </c>
      <c r="F219" t="n">
        <v>9.449999999999999</v>
      </c>
      <c r="G219" t="n">
        <v>9.82</v>
      </c>
      <c r="H219" t="n">
        <v>8</v>
      </c>
      <c r="I219" t="n">
        <v>8</v>
      </c>
      <c r="J219" t="n">
        <v>-1</v>
      </c>
      <c r="K219" t="n">
        <v>-1</v>
      </c>
      <c r="L219">
        <f>HYPERLINK("https://www.defined.fi/sol/6fdCC8xfrXNy6PmNaVcxdEY5XNCTAha2V54zYYnmBCey?maker=GuiU6MpLahPHSHYcsfSRjwLUm1AtZ9zP2eiLAkJMBjg","https://www.defined.fi/sol/6fdCC8xfrXNy6PmNaVcxdEY5XNCTAha2V54zYYnmBCey?maker=GuiU6MpLahPHSHYcsfSRjwLUm1AtZ9zP2eiLAkJMBjg")</f>
        <v/>
      </c>
      <c r="M219">
        <f>HYPERLINK("https://dexscreener.com/solana/6fdCC8xfrXNy6PmNaVcxdEY5XNCTAha2V54zYYnmBCey?maker=GuiU6MpLahPHSHYcsfSRjwLUm1AtZ9zP2eiLAkJMBjg","https://dexscreener.com/solana/6fdCC8xfrXNy6PmNaVcxdEY5XNCTAha2V54zYYnmBCey?maker=GuiU6MpLahPHSHYcsfSRjwLUm1AtZ9zP2eiLAkJMBjg")</f>
        <v/>
      </c>
    </row>
    <row r="220">
      <c r="A220" t="inlineStr">
        <is>
          <t>BDCs2xEqzXyRpp9P6uPDnAvERpLKBfzHPEzbe3BfCxDY</t>
        </is>
      </c>
      <c r="B220" t="inlineStr">
        <is>
          <t>BDC</t>
        </is>
      </c>
      <c r="C220" t="n">
        <v>0</v>
      </c>
      <c r="D220" t="n">
        <v>0.02</v>
      </c>
      <c r="E220" t="n">
        <v>-1</v>
      </c>
      <c r="F220" t="n">
        <v>0.5669999999999999</v>
      </c>
      <c r="G220" t="n">
        <v>4.08</v>
      </c>
      <c r="H220" t="n">
        <v>1</v>
      </c>
      <c r="I220" t="n">
        <v>2</v>
      </c>
      <c r="J220" t="n">
        <v>-1</v>
      </c>
      <c r="K220" t="n">
        <v>-1</v>
      </c>
      <c r="L220">
        <f>HYPERLINK("https://www.defined.fi/sol/BDCs2xEqzXyRpp9P6uPDnAvERpLKBfzHPEzbe3BfCxDY?maker=GuiU6MpLahPHSHYcsfSRjwLUm1AtZ9zP2eiLAkJMBjg","https://www.defined.fi/sol/BDCs2xEqzXyRpp9P6uPDnAvERpLKBfzHPEzbe3BfCxDY?maker=GuiU6MpLahPHSHYcsfSRjwLUm1AtZ9zP2eiLAkJMBjg")</f>
        <v/>
      </c>
      <c r="M220">
        <f>HYPERLINK("https://dexscreener.com/solana/BDCs2xEqzXyRpp9P6uPDnAvERpLKBfzHPEzbe3BfCxDY?maker=GuiU6MpLahPHSHYcsfSRjwLUm1AtZ9zP2eiLAkJMBjg","https://dexscreener.com/solana/BDCs2xEqzXyRpp9P6uPDnAvERpLKBfzHPEzbe3BfCxDY?maker=GuiU6MpLahPHSHYcsfSRjwLUm1AtZ9zP2eiLAkJMBjg")</f>
        <v/>
      </c>
    </row>
    <row r="221">
      <c r="A221" t="inlineStr">
        <is>
          <t>7Q2afV64in6N6SeZsAAB81TJzwDoD6zpqmHkzi9Dcavn</t>
        </is>
      </c>
      <c r="B221" t="inlineStr">
        <is>
          <t>JSOL</t>
        </is>
      </c>
      <c r="C221" t="n">
        <v>0</v>
      </c>
      <c r="D221" t="n">
        <v>0</v>
      </c>
      <c r="E221" t="n">
        <v>0</v>
      </c>
      <c r="F221" t="n">
        <v>0.409</v>
      </c>
      <c r="G221" t="n">
        <v>0.413</v>
      </c>
      <c r="H221" t="n">
        <v>1</v>
      </c>
      <c r="I221" t="n">
        <v>1</v>
      </c>
      <c r="J221" t="n">
        <v>-1</v>
      </c>
      <c r="K221" t="n">
        <v>-1</v>
      </c>
      <c r="L221">
        <f>HYPERLINK("https://www.defined.fi/sol/7Q2afV64in6N6SeZsAAB81TJzwDoD6zpqmHkzi9Dcavn?maker=GuiU6MpLahPHSHYcsfSRjwLUm1AtZ9zP2eiLAkJMBjg","https://www.defined.fi/sol/7Q2afV64in6N6SeZsAAB81TJzwDoD6zpqmHkzi9Dcavn?maker=GuiU6MpLahPHSHYcsfSRjwLUm1AtZ9zP2eiLAkJMBjg")</f>
        <v/>
      </c>
      <c r="M221">
        <f>HYPERLINK("https://dexscreener.com/solana/7Q2afV64in6N6SeZsAAB81TJzwDoD6zpqmHkzi9Dcavn?maker=GuiU6MpLahPHSHYcsfSRjwLUm1AtZ9zP2eiLAkJMBjg","https://dexscreener.com/solana/7Q2afV64in6N6SeZsAAB81TJzwDoD6zpqmHkzi9Dcavn?maker=GuiU6MpLahPHSHYcsfSRjwLUm1AtZ9zP2eiLAkJMBjg")</f>
        <v/>
      </c>
    </row>
    <row r="222">
      <c r="A222" t="inlineStr">
        <is>
          <t>WENWENvqqNya429ubCdR81ZmD69brwQaaBYY6p3LCpk</t>
        </is>
      </c>
      <c r="B222" t="inlineStr">
        <is>
          <t>WEN</t>
        </is>
      </c>
      <c r="C222" t="n">
        <v>0</v>
      </c>
      <c r="D222" t="n">
        <v>0.362</v>
      </c>
      <c r="E222" t="n">
        <v>0</v>
      </c>
      <c r="F222" t="n">
        <v>387.58</v>
      </c>
      <c r="G222" t="n">
        <v>423.3</v>
      </c>
      <c r="H222" t="n">
        <v>58</v>
      </c>
      <c r="I222" t="n">
        <v>59</v>
      </c>
      <c r="J222" t="n">
        <v>-1</v>
      </c>
      <c r="K222" t="n">
        <v>-1</v>
      </c>
      <c r="L222">
        <f>HYPERLINK("https://www.defined.fi/sol/WENWENvqqNya429ubCdR81ZmD69brwQaaBYY6p3LCpk?maker=GuiU6MpLahPHSHYcsfSRjwLUm1AtZ9zP2eiLAkJMBjg","https://www.defined.fi/sol/WENWENvqqNya429ubCdR81ZmD69brwQaaBYY6p3LCpk?maker=GuiU6MpLahPHSHYcsfSRjwLUm1AtZ9zP2eiLAkJMBjg")</f>
        <v/>
      </c>
      <c r="M222">
        <f>HYPERLINK("https://dexscreener.com/solana/WENWENvqqNya429ubCdR81ZmD69brwQaaBYY6p3LCpk?maker=GuiU6MpLahPHSHYcsfSRjwLUm1AtZ9zP2eiLAkJMBjg","https://dexscreener.com/solana/WENWENvqqNya429ubCdR81ZmD69brwQaaBYY6p3LCpk?maker=GuiU6MpLahPHSHYcsfSRjwLUm1AtZ9zP2eiLAkJMBjg")</f>
        <v/>
      </c>
    </row>
    <row r="223">
      <c r="A223" t="inlineStr">
        <is>
          <t>TNSRxcUxoT9xBG3de7PiJyTDYu7kskLqcpddxnEJAS6</t>
        </is>
      </c>
      <c r="B223" t="inlineStr">
        <is>
          <t>TNSR</t>
        </is>
      </c>
      <c r="C223" t="n">
        <v>0</v>
      </c>
      <c r="D223" t="n">
        <v>-0.014</v>
      </c>
      <c r="E223" t="n">
        <v>-0.01</v>
      </c>
      <c r="F223" t="n">
        <v>41.51</v>
      </c>
      <c r="G223" t="n">
        <v>0.89</v>
      </c>
      <c r="H223" t="n">
        <v>8</v>
      </c>
      <c r="I223" t="n">
        <v>1</v>
      </c>
      <c r="J223" t="n">
        <v>-1</v>
      </c>
      <c r="K223" t="n">
        <v>-1</v>
      </c>
      <c r="L223">
        <f>HYPERLINK("https://www.defined.fi/sol/TNSRxcUxoT9xBG3de7PiJyTDYu7kskLqcpddxnEJAS6?maker=GuiU6MpLahPHSHYcsfSRjwLUm1AtZ9zP2eiLAkJMBjg","https://www.defined.fi/sol/TNSRxcUxoT9xBG3de7PiJyTDYu7kskLqcpddxnEJAS6?maker=GuiU6MpLahPHSHYcsfSRjwLUm1AtZ9zP2eiLAkJMBjg")</f>
        <v/>
      </c>
      <c r="M223">
        <f>HYPERLINK("https://dexscreener.com/solana/TNSRxcUxoT9xBG3de7PiJyTDYu7kskLqcpddxnEJAS6?maker=GuiU6MpLahPHSHYcsfSRjwLUm1AtZ9zP2eiLAkJMBjg","https://dexscreener.com/solana/TNSRxcUxoT9xBG3de7PiJyTDYu7kskLqcpddxnEJAS6?maker=GuiU6MpLahPHSHYcsfSRjwLUm1AtZ9zP2eiLAkJMBjg")</f>
        <v/>
      </c>
    </row>
    <row r="224">
      <c r="A224" t="inlineStr">
        <is>
          <t>8Sk2EJ9oo25b7Mmf4qd5gJw6z3738AXvAbkuSSpQpump</t>
        </is>
      </c>
      <c r="B224" t="inlineStr">
        <is>
          <t>WAWA</t>
        </is>
      </c>
      <c r="C224" t="n">
        <v>0</v>
      </c>
      <c r="D224" t="n">
        <v>14.98</v>
      </c>
      <c r="E224" t="n">
        <v>0.02</v>
      </c>
      <c r="F224" t="n">
        <v>676.0700000000001</v>
      </c>
      <c r="G224" t="n">
        <v>691.01</v>
      </c>
      <c r="H224" t="n">
        <v>193</v>
      </c>
      <c r="I224" t="n">
        <v>193</v>
      </c>
      <c r="J224" t="n">
        <v>-1</v>
      </c>
      <c r="K224" t="n">
        <v>-1</v>
      </c>
      <c r="L224">
        <f>HYPERLINK("https://www.defined.fi/sol/8Sk2EJ9oo25b7Mmf4qd5gJw6z3738AXvAbkuSSpQpump?maker=GuiU6MpLahPHSHYcsfSRjwLUm1AtZ9zP2eiLAkJMBjg","https://www.defined.fi/sol/8Sk2EJ9oo25b7Mmf4qd5gJw6z3738AXvAbkuSSpQpump?maker=GuiU6MpLahPHSHYcsfSRjwLUm1AtZ9zP2eiLAkJMBjg")</f>
        <v/>
      </c>
      <c r="M224">
        <f>HYPERLINK("https://dexscreener.com/solana/8Sk2EJ9oo25b7Mmf4qd5gJw6z3738AXvAbkuSSpQpump?maker=GuiU6MpLahPHSHYcsfSRjwLUm1AtZ9zP2eiLAkJMBjg","https://dexscreener.com/solana/8Sk2EJ9oo25b7Mmf4qd5gJw6z3738AXvAbkuSSpQpump?maker=GuiU6MpLahPHSHYcsfSRjwLUm1AtZ9zP2eiLAkJMBjg")</f>
        <v/>
      </c>
    </row>
    <row r="225">
      <c r="A225" t="inlineStr">
        <is>
          <t>AsktR1RW2CBUur42FAzJecMmx73XuQUB7STNPiCjesKb</t>
        </is>
      </c>
      <c r="B225" t="inlineStr">
        <is>
          <t>BOYF</t>
        </is>
      </c>
      <c r="C225" t="n">
        <v>0</v>
      </c>
      <c r="D225" t="n">
        <v>0.198</v>
      </c>
      <c r="E225" t="n">
        <v>0.03</v>
      </c>
      <c r="F225" t="n">
        <v>6.31</v>
      </c>
      <c r="G225" t="n">
        <v>6.51</v>
      </c>
      <c r="H225" t="n">
        <v>7</v>
      </c>
      <c r="I225" t="n">
        <v>7</v>
      </c>
      <c r="J225" t="n">
        <v>-1</v>
      </c>
      <c r="K225" t="n">
        <v>-1</v>
      </c>
      <c r="L225">
        <f>HYPERLINK("https://www.defined.fi/sol/AsktR1RW2CBUur42FAzJecMmx73XuQUB7STNPiCjesKb?maker=GuiU6MpLahPHSHYcsfSRjwLUm1AtZ9zP2eiLAkJMBjg","https://www.defined.fi/sol/AsktR1RW2CBUur42FAzJecMmx73XuQUB7STNPiCjesKb?maker=GuiU6MpLahPHSHYcsfSRjwLUm1AtZ9zP2eiLAkJMBjg")</f>
        <v/>
      </c>
      <c r="M225">
        <f>HYPERLINK("https://dexscreener.com/solana/AsktR1RW2CBUur42FAzJecMmx73XuQUB7STNPiCjesKb?maker=GuiU6MpLahPHSHYcsfSRjwLUm1AtZ9zP2eiLAkJMBjg","https://dexscreener.com/solana/AsktR1RW2CBUur42FAzJecMmx73XuQUB7STNPiCjesKb?maker=GuiU6MpLahPHSHYcsfSRjwLUm1AtZ9zP2eiLAkJMBjg")</f>
        <v/>
      </c>
    </row>
    <row r="226">
      <c r="A226" t="inlineStr">
        <is>
          <t>4sp2EUDrQf46rZun6sYAWzjrXwUpx2T3njuoKmV766RJ</t>
        </is>
      </c>
      <c r="B226" t="inlineStr">
        <is>
          <t>HAMI</t>
        </is>
      </c>
      <c r="C226" t="n">
        <v>0</v>
      </c>
      <c r="D226" t="n">
        <v>0.25</v>
      </c>
      <c r="E226" t="n">
        <v>0.02</v>
      </c>
      <c r="F226" t="n">
        <v>10.66</v>
      </c>
      <c r="G226" t="n">
        <v>10.91</v>
      </c>
      <c r="H226" t="n">
        <v>10</v>
      </c>
      <c r="I226" t="n">
        <v>10</v>
      </c>
      <c r="J226" t="n">
        <v>-1</v>
      </c>
      <c r="K226" t="n">
        <v>-1</v>
      </c>
      <c r="L226">
        <f>HYPERLINK("https://www.defined.fi/sol/4sp2EUDrQf46rZun6sYAWzjrXwUpx2T3njuoKmV766RJ?maker=GuiU6MpLahPHSHYcsfSRjwLUm1AtZ9zP2eiLAkJMBjg","https://www.defined.fi/sol/4sp2EUDrQf46rZun6sYAWzjrXwUpx2T3njuoKmV766RJ?maker=GuiU6MpLahPHSHYcsfSRjwLUm1AtZ9zP2eiLAkJMBjg")</f>
        <v/>
      </c>
      <c r="M226">
        <f>HYPERLINK("https://dexscreener.com/solana/4sp2EUDrQf46rZun6sYAWzjrXwUpx2T3njuoKmV766RJ?maker=GuiU6MpLahPHSHYcsfSRjwLUm1AtZ9zP2eiLAkJMBjg","https://dexscreener.com/solana/4sp2EUDrQf46rZun6sYAWzjrXwUpx2T3njuoKmV766RJ?maker=GuiU6MpLahPHSHYcsfSRjwLUm1AtZ9zP2eiLAkJMBjg")</f>
        <v/>
      </c>
    </row>
    <row r="227">
      <c r="A227" t="inlineStr">
        <is>
          <t>VP9UaBXLM4KYRvyjisu65rz8BU5xNAbewU7LVmyU2x4</t>
        </is>
      </c>
      <c r="B227" t="inlineStr">
        <is>
          <t>VCAT</t>
        </is>
      </c>
      <c r="C227" t="n">
        <v>0</v>
      </c>
      <c r="D227" t="n">
        <v>0.042</v>
      </c>
      <c r="E227" t="n">
        <v>0.02</v>
      </c>
      <c r="F227" t="n">
        <v>1.71</v>
      </c>
      <c r="G227" t="n">
        <v>1.75</v>
      </c>
      <c r="H227" t="n">
        <v>3</v>
      </c>
      <c r="I227" t="n">
        <v>3</v>
      </c>
      <c r="J227" t="n">
        <v>-1</v>
      </c>
      <c r="K227" t="n">
        <v>-1</v>
      </c>
      <c r="L227">
        <f>HYPERLINK("https://www.defined.fi/sol/VP9UaBXLM4KYRvyjisu65rz8BU5xNAbewU7LVmyU2x4?maker=GuiU6MpLahPHSHYcsfSRjwLUm1AtZ9zP2eiLAkJMBjg","https://www.defined.fi/sol/VP9UaBXLM4KYRvyjisu65rz8BU5xNAbewU7LVmyU2x4?maker=GuiU6MpLahPHSHYcsfSRjwLUm1AtZ9zP2eiLAkJMBjg")</f>
        <v/>
      </c>
      <c r="M227">
        <f>HYPERLINK("https://dexscreener.com/solana/VP9UaBXLM4KYRvyjisu65rz8BU5xNAbewU7LVmyU2x4?maker=GuiU6MpLahPHSHYcsfSRjwLUm1AtZ9zP2eiLAkJMBjg","https://dexscreener.com/solana/VP9UaBXLM4KYRvyjisu65rz8BU5xNAbewU7LVmyU2x4?maker=GuiU6MpLahPHSHYcsfSRjwLUm1AtZ9zP2eiLAkJMBjg")</f>
        <v/>
      </c>
    </row>
    <row r="228">
      <c r="A228" t="inlineStr">
        <is>
          <t>8NNXWrWVctNw1UFeaBypffimTdcLCcD8XJzHvYsmgwpF</t>
        </is>
      </c>
      <c r="B228" t="inlineStr">
        <is>
          <t>BRAINLET</t>
        </is>
      </c>
      <c r="C228" t="n">
        <v>0</v>
      </c>
      <c r="D228" t="n">
        <v>10.01</v>
      </c>
      <c r="E228" t="n">
        <v>0.01</v>
      </c>
      <c r="F228" t="n">
        <v>900.0599999999999</v>
      </c>
      <c r="G228" t="n">
        <v>956.61</v>
      </c>
      <c r="H228" t="n">
        <v>217</v>
      </c>
      <c r="I228" t="n">
        <v>217</v>
      </c>
      <c r="J228" t="n">
        <v>-1</v>
      </c>
      <c r="K228" t="n">
        <v>-1</v>
      </c>
      <c r="L228">
        <f>HYPERLINK("https://www.defined.fi/sol/8NNXWrWVctNw1UFeaBypffimTdcLCcD8XJzHvYsmgwpF?maker=GuiU6MpLahPHSHYcsfSRjwLUm1AtZ9zP2eiLAkJMBjg","https://www.defined.fi/sol/8NNXWrWVctNw1UFeaBypffimTdcLCcD8XJzHvYsmgwpF?maker=GuiU6MpLahPHSHYcsfSRjwLUm1AtZ9zP2eiLAkJMBjg")</f>
        <v/>
      </c>
      <c r="M228">
        <f>HYPERLINK("https://dexscreener.com/solana/8NNXWrWVctNw1UFeaBypffimTdcLCcD8XJzHvYsmgwpF?maker=GuiU6MpLahPHSHYcsfSRjwLUm1AtZ9zP2eiLAkJMBjg","https://dexscreener.com/solana/8NNXWrWVctNw1UFeaBypffimTdcLCcD8XJzHvYsmgwpF?maker=GuiU6MpLahPHSHYcsfSRjwLUm1AtZ9zP2eiLAkJMBjg")</f>
        <v/>
      </c>
    </row>
    <row r="229">
      <c r="A229" t="inlineStr">
        <is>
          <t>AuQaustGiaqxRvj2gtCdrd22PBzTn8kM3kEPEkZCtuDw</t>
        </is>
      </c>
      <c r="B229" t="inlineStr">
        <is>
          <t>ADX</t>
        </is>
      </c>
      <c r="C229" t="n">
        <v>0</v>
      </c>
      <c r="D229" t="n">
        <v>0.267</v>
      </c>
      <c r="E229" t="n">
        <v>0.01</v>
      </c>
      <c r="F229" t="n">
        <v>37.14</v>
      </c>
      <c r="G229" t="n">
        <v>37.4</v>
      </c>
      <c r="H229" t="n">
        <v>21</v>
      </c>
      <c r="I229" t="n">
        <v>21</v>
      </c>
      <c r="J229" t="n">
        <v>-1</v>
      </c>
      <c r="K229" t="n">
        <v>-1</v>
      </c>
      <c r="L229">
        <f>HYPERLINK("https://www.defined.fi/sol/AuQaustGiaqxRvj2gtCdrd22PBzTn8kM3kEPEkZCtuDw?maker=GuiU6MpLahPHSHYcsfSRjwLUm1AtZ9zP2eiLAkJMBjg","https://www.defined.fi/sol/AuQaustGiaqxRvj2gtCdrd22PBzTn8kM3kEPEkZCtuDw?maker=GuiU6MpLahPHSHYcsfSRjwLUm1AtZ9zP2eiLAkJMBjg")</f>
        <v/>
      </c>
      <c r="M229">
        <f>HYPERLINK("https://dexscreener.com/solana/AuQaustGiaqxRvj2gtCdrd22PBzTn8kM3kEPEkZCtuDw?maker=GuiU6MpLahPHSHYcsfSRjwLUm1AtZ9zP2eiLAkJMBjg","https://dexscreener.com/solana/AuQaustGiaqxRvj2gtCdrd22PBzTn8kM3kEPEkZCtuDw?maker=GuiU6MpLahPHSHYcsfSRjwLUm1AtZ9zP2eiLAkJMBjg")</f>
        <v/>
      </c>
    </row>
    <row r="230">
      <c r="A230" t="inlineStr">
        <is>
          <t>E3yUqBNTZxV8ELvW99oRLC7z4ddbJqqR4NphwrMug9zu</t>
        </is>
      </c>
      <c r="B230" t="inlineStr">
        <is>
          <t>coal</t>
        </is>
      </c>
      <c r="C230" t="n">
        <v>0</v>
      </c>
      <c r="D230" t="n">
        <v>1.96</v>
      </c>
      <c r="E230" t="n">
        <v>-1</v>
      </c>
      <c r="F230" t="n">
        <v>65.34</v>
      </c>
      <c r="G230" t="n">
        <v>69.03</v>
      </c>
      <c r="H230" t="n">
        <v>71</v>
      </c>
      <c r="I230" t="n">
        <v>71</v>
      </c>
      <c r="J230" t="n">
        <v>-1</v>
      </c>
      <c r="K230" t="n">
        <v>-1</v>
      </c>
      <c r="L230">
        <f>HYPERLINK("https://www.defined.fi/sol/E3yUqBNTZxV8ELvW99oRLC7z4ddbJqqR4NphwrMug9zu?maker=GuiU6MpLahPHSHYcsfSRjwLUm1AtZ9zP2eiLAkJMBjg","https://www.defined.fi/sol/E3yUqBNTZxV8ELvW99oRLC7z4ddbJqqR4NphwrMug9zu?maker=GuiU6MpLahPHSHYcsfSRjwLUm1AtZ9zP2eiLAkJMBjg")</f>
        <v/>
      </c>
      <c r="M230">
        <f>HYPERLINK("https://dexscreener.com/solana/E3yUqBNTZxV8ELvW99oRLC7z4ddbJqqR4NphwrMug9zu?maker=GuiU6MpLahPHSHYcsfSRjwLUm1AtZ9zP2eiLAkJMBjg","https://dexscreener.com/solana/E3yUqBNTZxV8ELvW99oRLC7z4ddbJqqR4NphwrMug9zu?maker=GuiU6MpLahPHSHYcsfSRjwLUm1AtZ9zP2eiLAkJMBjg")</f>
        <v/>
      </c>
    </row>
    <row r="231">
      <c r="A231" t="inlineStr">
        <is>
          <t>45EgCwcPXYagBC7KqBin4nCFgEZWN7f3Y6nACwxqMCWX</t>
        </is>
      </c>
      <c r="B231" t="inlineStr">
        <is>
          <t>Moutai</t>
        </is>
      </c>
      <c r="C231" t="n">
        <v>0</v>
      </c>
      <c r="D231" t="n">
        <v>5.84</v>
      </c>
      <c r="E231" t="n">
        <v>0.02</v>
      </c>
      <c r="F231" t="n">
        <v>246.42</v>
      </c>
      <c r="G231" t="n">
        <v>250.99</v>
      </c>
      <c r="H231" t="n">
        <v>128</v>
      </c>
      <c r="I231" t="n">
        <v>128</v>
      </c>
      <c r="J231" t="n">
        <v>-1</v>
      </c>
      <c r="K231" t="n">
        <v>-1</v>
      </c>
      <c r="L231">
        <f>HYPERLINK("https://www.defined.fi/sol/45EgCwcPXYagBC7KqBin4nCFgEZWN7f3Y6nACwxqMCWX?maker=GuiU6MpLahPHSHYcsfSRjwLUm1AtZ9zP2eiLAkJMBjg","https://www.defined.fi/sol/45EgCwcPXYagBC7KqBin4nCFgEZWN7f3Y6nACwxqMCWX?maker=GuiU6MpLahPHSHYcsfSRjwLUm1AtZ9zP2eiLAkJMBjg")</f>
        <v/>
      </c>
      <c r="M231">
        <f>HYPERLINK("https://dexscreener.com/solana/45EgCwcPXYagBC7KqBin4nCFgEZWN7f3Y6nACwxqMCWX?maker=GuiU6MpLahPHSHYcsfSRjwLUm1AtZ9zP2eiLAkJMBjg","https://dexscreener.com/solana/45EgCwcPXYagBC7KqBin4nCFgEZWN7f3Y6nACwxqMCWX?maker=GuiU6MpLahPHSHYcsfSRjwLUm1AtZ9zP2eiLAkJMBjg")</f>
        <v/>
      </c>
    </row>
    <row r="232">
      <c r="A232" t="inlineStr">
        <is>
          <t>HhJpBhRRn4g56VsyLuT8DL5Bv31HkXqsrahTTUCZeZg4</t>
        </is>
      </c>
      <c r="B232" t="inlineStr">
        <is>
          <t>$MYRO</t>
        </is>
      </c>
      <c r="C232" t="n">
        <v>0</v>
      </c>
      <c r="D232" t="n">
        <v>3.34</v>
      </c>
      <c r="E232" t="n">
        <v>0.01</v>
      </c>
      <c r="F232" t="n">
        <v>371.72</v>
      </c>
      <c r="G232" t="n">
        <v>375.06</v>
      </c>
      <c r="H232" t="n">
        <v>40</v>
      </c>
      <c r="I232" t="n">
        <v>40</v>
      </c>
      <c r="J232" t="n">
        <v>-1</v>
      </c>
      <c r="K232" t="n">
        <v>-1</v>
      </c>
      <c r="L232">
        <f>HYPERLINK("https://www.defined.fi/sol/HhJpBhRRn4g56VsyLuT8DL5Bv31HkXqsrahTTUCZeZg4?maker=GuiU6MpLahPHSHYcsfSRjwLUm1AtZ9zP2eiLAkJMBjg","https://www.defined.fi/sol/HhJpBhRRn4g56VsyLuT8DL5Bv31HkXqsrahTTUCZeZg4?maker=GuiU6MpLahPHSHYcsfSRjwLUm1AtZ9zP2eiLAkJMBjg")</f>
        <v/>
      </c>
      <c r="M232">
        <f>HYPERLINK("https://dexscreener.com/solana/HhJpBhRRn4g56VsyLuT8DL5Bv31HkXqsrahTTUCZeZg4?maker=GuiU6MpLahPHSHYcsfSRjwLUm1AtZ9zP2eiLAkJMBjg","https://dexscreener.com/solana/HhJpBhRRn4g56VsyLuT8DL5Bv31HkXqsrahTTUCZeZg4?maker=GuiU6MpLahPHSHYcsfSRjwLUm1AtZ9zP2eiLAkJMBjg")</f>
        <v/>
      </c>
    </row>
    <row r="233">
      <c r="A233" t="inlineStr">
        <is>
          <t>5SVG3T9CNQsm2kEwzbRq6hASqh1oGfjqTtLXYUibpump</t>
        </is>
      </c>
      <c r="B233" t="inlineStr">
        <is>
          <t>SIGMA</t>
        </is>
      </c>
      <c r="C233" t="n">
        <v>0</v>
      </c>
      <c r="D233" t="n">
        <v>45.24</v>
      </c>
      <c r="E233" t="n">
        <v>0.01</v>
      </c>
      <c r="F233" t="n">
        <v>3038.51</v>
      </c>
      <c r="G233" t="n">
        <v>3053.04</v>
      </c>
      <c r="H233" t="n">
        <v>440</v>
      </c>
      <c r="I233" t="n">
        <v>440</v>
      </c>
      <c r="J233" t="n">
        <v>-1</v>
      </c>
      <c r="K233" t="n">
        <v>-1</v>
      </c>
      <c r="L233">
        <f>HYPERLINK("https://www.defined.fi/sol/5SVG3T9CNQsm2kEwzbRq6hASqh1oGfjqTtLXYUibpump?maker=GuiU6MpLahPHSHYcsfSRjwLUm1AtZ9zP2eiLAkJMBjg","https://www.defined.fi/sol/5SVG3T9CNQsm2kEwzbRq6hASqh1oGfjqTtLXYUibpump?maker=GuiU6MpLahPHSHYcsfSRjwLUm1AtZ9zP2eiLAkJMBjg")</f>
        <v/>
      </c>
      <c r="M233">
        <f>HYPERLINK("https://dexscreener.com/solana/5SVG3T9CNQsm2kEwzbRq6hASqh1oGfjqTtLXYUibpump?maker=GuiU6MpLahPHSHYcsfSRjwLUm1AtZ9zP2eiLAkJMBjg","https://dexscreener.com/solana/5SVG3T9CNQsm2kEwzbRq6hASqh1oGfjqTtLXYUibpump?maker=GuiU6MpLahPHSHYcsfSRjwLUm1AtZ9zP2eiLAkJMBjg")</f>
        <v/>
      </c>
    </row>
    <row r="234">
      <c r="A234" t="inlineStr">
        <is>
          <t>6cvrZWgEUkr82yKAmxp5cQu7wgYYBPULf16EUBp4pump</t>
        </is>
      </c>
      <c r="B234" t="inlineStr">
        <is>
          <t>MANIFEST</t>
        </is>
      </c>
      <c r="C234" t="n">
        <v>0</v>
      </c>
      <c r="D234" t="n">
        <v>2.96</v>
      </c>
      <c r="E234" t="n">
        <v>0.02</v>
      </c>
      <c r="F234" t="n">
        <v>160.47</v>
      </c>
      <c r="G234" t="n">
        <v>163.6</v>
      </c>
      <c r="H234" t="n">
        <v>118</v>
      </c>
      <c r="I234" t="n">
        <v>118</v>
      </c>
      <c r="J234" t="n">
        <v>-1</v>
      </c>
      <c r="K234" t="n">
        <v>-1</v>
      </c>
      <c r="L234">
        <f>HYPERLINK("https://www.defined.fi/sol/6cvrZWgEUkr82yKAmxp5cQu7wgYYBPULf16EUBp4pump?maker=GuiU6MpLahPHSHYcsfSRjwLUm1AtZ9zP2eiLAkJMBjg","https://www.defined.fi/sol/6cvrZWgEUkr82yKAmxp5cQu7wgYYBPULf16EUBp4pump?maker=GuiU6MpLahPHSHYcsfSRjwLUm1AtZ9zP2eiLAkJMBjg")</f>
        <v/>
      </c>
      <c r="M234">
        <f>HYPERLINK("https://dexscreener.com/solana/6cvrZWgEUkr82yKAmxp5cQu7wgYYBPULf16EUBp4pump?maker=GuiU6MpLahPHSHYcsfSRjwLUm1AtZ9zP2eiLAkJMBjg","https://dexscreener.com/solana/6cvrZWgEUkr82yKAmxp5cQu7wgYYBPULf16EUBp4pump?maker=GuiU6MpLahPHSHYcsfSRjwLUm1AtZ9zP2eiLAkJMBjg")</f>
        <v/>
      </c>
    </row>
    <row r="235">
      <c r="A235" t="inlineStr">
        <is>
          <t>323BzjV8QtikfoRSiftgXdnhGrEzWCh2Trtzgb1V4XQD</t>
        </is>
      </c>
      <c r="B235" t="inlineStr">
        <is>
          <t>SHISA</t>
        </is>
      </c>
      <c r="C235" t="n">
        <v>0</v>
      </c>
      <c r="D235" t="n">
        <v>0.054</v>
      </c>
      <c r="E235" t="n">
        <v>0.02</v>
      </c>
      <c r="F235" t="n">
        <v>2.68</v>
      </c>
      <c r="G235" t="n">
        <v>2.73</v>
      </c>
      <c r="H235" t="n">
        <v>6</v>
      </c>
      <c r="I235" t="n">
        <v>6</v>
      </c>
      <c r="J235" t="n">
        <v>-1</v>
      </c>
      <c r="K235" t="n">
        <v>-1</v>
      </c>
      <c r="L235">
        <f>HYPERLINK("https://www.defined.fi/sol/323BzjV8QtikfoRSiftgXdnhGrEzWCh2Trtzgb1V4XQD?maker=GuiU6MpLahPHSHYcsfSRjwLUm1AtZ9zP2eiLAkJMBjg","https://www.defined.fi/sol/323BzjV8QtikfoRSiftgXdnhGrEzWCh2Trtzgb1V4XQD?maker=GuiU6MpLahPHSHYcsfSRjwLUm1AtZ9zP2eiLAkJMBjg")</f>
        <v/>
      </c>
      <c r="M235">
        <f>HYPERLINK("https://dexscreener.com/solana/323BzjV8QtikfoRSiftgXdnhGrEzWCh2Trtzgb1V4XQD?maker=GuiU6MpLahPHSHYcsfSRjwLUm1AtZ9zP2eiLAkJMBjg","https://dexscreener.com/solana/323BzjV8QtikfoRSiftgXdnhGrEzWCh2Trtzgb1V4XQD?maker=GuiU6MpLahPHSHYcsfSRjwLUm1AtZ9zP2eiLAkJMBjg")</f>
        <v/>
      </c>
    </row>
    <row r="236">
      <c r="A236" t="inlineStr">
        <is>
          <t>umgcPr2uQHzmCerCu6kSPBiaUdMWZewRRQmQ54Apump</t>
        </is>
      </c>
      <c r="B236" t="inlineStr">
        <is>
          <t>Taylor</t>
        </is>
      </c>
      <c r="C236" t="n">
        <v>0</v>
      </c>
      <c r="D236" t="n">
        <v>10.4</v>
      </c>
      <c r="E236" t="n">
        <v>0.06</v>
      </c>
      <c r="F236" t="n">
        <v>176.96</v>
      </c>
      <c r="G236" t="n">
        <v>187.36</v>
      </c>
      <c r="H236" t="n">
        <v>70</v>
      </c>
      <c r="I236" t="n">
        <v>70</v>
      </c>
      <c r="J236" t="n">
        <v>-1</v>
      </c>
      <c r="K236" t="n">
        <v>-1</v>
      </c>
      <c r="L236">
        <f>HYPERLINK("https://www.defined.fi/sol/umgcPr2uQHzmCerCu6kSPBiaUdMWZewRRQmQ54Apump?maker=GuiU6MpLahPHSHYcsfSRjwLUm1AtZ9zP2eiLAkJMBjg","https://www.defined.fi/sol/umgcPr2uQHzmCerCu6kSPBiaUdMWZewRRQmQ54Apump?maker=GuiU6MpLahPHSHYcsfSRjwLUm1AtZ9zP2eiLAkJMBjg")</f>
        <v/>
      </c>
      <c r="M236">
        <f>HYPERLINK("https://dexscreener.com/solana/umgcPr2uQHzmCerCu6kSPBiaUdMWZewRRQmQ54Apump?maker=GuiU6MpLahPHSHYcsfSRjwLUm1AtZ9zP2eiLAkJMBjg","https://dexscreener.com/solana/umgcPr2uQHzmCerCu6kSPBiaUdMWZewRRQmQ54Apump?maker=GuiU6MpLahPHSHYcsfSRjwLUm1AtZ9zP2eiLAkJMBjg")</f>
        <v/>
      </c>
    </row>
    <row r="237">
      <c r="A237" t="inlineStr">
        <is>
          <t>3xvLSHrLcM7246X1vu34cM9gNX741kQrzqj6T2HhLvXp</t>
        </is>
      </c>
      <c r="B237" t="inlineStr">
        <is>
          <t>COIN</t>
        </is>
      </c>
      <c r="C237" t="n">
        <v>0</v>
      </c>
      <c r="D237" t="n">
        <v>13.91</v>
      </c>
      <c r="E237" t="n">
        <v>0.19</v>
      </c>
      <c r="F237" t="n">
        <v>72.78</v>
      </c>
      <c r="G237" t="n">
        <v>86.69</v>
      </c>
      <c r="H237" t="n">
        <v>10</v>
      </c>
      <c r="I237" t="n">
        <v>10</v>
      </c>
      <c r="J237" t="n">
        <v>-1</v>
      </c>
      <c r="K237" t="n">
        <v>-1</v>
      </c>
      <c r="L237">
        <f>HYPERLINK("https://www.defined.fi/sol/3xvLSHrLcM7246X1vu34cM9gNX741kQrzqj6T2HhLvXp?maker=GuiU6MpLahPHSHYcsfSRjwLUm1AtZ9zP2eiLAkJMBjg","https://www.defined.fi/sol/3xvLSHrLcM7246X1vu34cM9gNX741kQrzqj6T2HhLvXp?maker=GuiU6MpLahPHSHYcsfSRjwLUm1AtZ9zP2eiLAkJMBjg")</f>
        <v/>
      </c>
      <c r="M237">
        <f>HYPERLINK("https://dexscreener.com/solana/3xvLSHrLcM7246X1vu34cM9gNX741kQrzqj6T2HhLvXp?maker=GuiU6MpLahPHSHYcsfSRjwLUm1AtZ9zP2eiLAkJMBjg","https://dexscreener.com/solana/3xvLSHrLcM7246X1vu34cM9gNX741kQrzqj6T2HhLvXp?maker=GuiU6MpLahPHSHYcsfSRjwLUm1AtZ9zP2eiLAkJMBjg")</f>
        <v/>
      </c>
    </row>
    <row r="238">
      <c r="A238" t="inlineStr">
        <is>
          <t>EATGZHJViJsk7nEKkrdJicwNbfpkJfAtmrEmrjXR8NBj</t>
        </is>
      </c>
      <c r="B238" t="inlineStr">
        <is>
          <t>POPDOG</t>
        </is>
      </c>
      <c r="C238" t="n">
        <v>0</v>
      </c>
      <c r="D238" t="n">
        <v>0.765</v>
      </c>
      <c r="E238" t="n">
        <v>0.01</v>
      </c>
      <c r="F238" t="n">
        <v>51.92</v>
      </c>
      <c r="G238" t="n">
        <v>52.68</v>
      </c>
      <c r="H238" t="n">
        <v>14</v>
      </c>
      <c r="I238" t="n">
        <v>14</v>
      </c>
      <c r="J238" t="n">
        <v>-1</v>
      </c>
      <c r="K238" t="n">
        <v>-1</v>
      </c>
      <c r="L238">
        <f>HYPERLINK("https://www.defined.fi/sol/EATGZHJViJsk7nEKkrdJicwNbfpkJfAtmrEmrjXR8NBj?maker=GuiU6MpLahPHSHYcsfSRjwLUm1AtZ9zP2eiLAkJMBjg","https://www.defined.fi/sol/EATGZHJViJsk7nEKkrdJicwNbfpkJfAtmrEmrjXR8NBj?maker=GuiU6MpLahPHSHYcsfSRjwLUm1AtZ9zP2eiLAkJMBjg")</f>
        <v/>
      </c>
      <c r="M238">
        <f>HYPERLINK("https://dexscreener.com/solana/EATGZHJViJsk7nEKkrdJicwNbfpkJfAtmrEmrjXR8NBj?maker=GuiU6MpLahPHSHYcsfSRjwLUm1AtZ9zP2eiLAkJMBjg","https://dexscreener.com/solana/EATGZHJViJsk7nEKkrdJicwNbfpkJfAtmrEmrjXR8NBj?maker=GuiU6MpLahPHSHYcsfSRjwLUm1AtZ9zP2eiLAkJMBjg")</f>
        <v/>
      </c>
    </row>
    <row r="239">
      <c r="A239" t="inlineStr">
        <is>
          <t>HzhhfexEbj3dnVr55mBhiq4Zzh7kSQdDWdjxrMX3pump</t>
        </is>
      </c>
      <c r="B239" t="inlineStr">
        <is>
          <t>EACC</t>
        </is>
      </c>
      <c r="C239" t="n">
        <v>0</v>
      </c>
      <c r="D239" t="n">
        <v>0.799</v>
      </c>
      <c r="E239" t="n">
        <v>0.03</v>
      </c>
      <c r="F239" t="n">
        <v>24.7</v>
      </c>
      <c r="G239" t="n">
        <v>25.5</v>
      </c>
      <c r="H239" t="n">
        <v>16</v>
      </c>
      <c r="I239" t="n">
        <v>16</v>
      </c>
      <c r="J239" t="n">
        <v>-1</v>
      </c>
      <c r="K239" t="n">
        <v>-1</v>
      </c>
      <c r="L239">
        <f>HYPERLINK("https://www.defined.fi/sol/HzhhfexEbj3dnVr55mBhiq4Zzh7kSQdDWdjxrMX3pump?maker=GuiU6MpLahPHSHYcsfSRjwLUm1AtZ9zP2eiLAkJMBjg","https://www.defined.fi/sol/HzhhfexEbj3dnVr55mBhiq4Zzh7kSQdDWdjxrMX3pump?maker=GuiU6MpLahPHSHYcsfSRjwLUm1AtZ9zP2eiLAkJMBjg")</f>
        <v/>
      </c>
      <c r="M239">
        <f>HYPERLINK("https://dexscreener.com/solana/HzhhfexEbj3dnVr55mBhiq4Zzh7kSQdDWdjxrMX3pump?maker=GuiU6MpLahPHSHYcsfSRjwLUm1AtZ9zP2eiLAkJMBjg","https://dexscreener.com/solana/HzhhfexEbj3dnVr55mBhiq4Zzh7kSQdDWdjxrMX3pump?maker=GuiU6MpLahPHSHYcsfSRjwLUm1AtZ9zP2eiLAkJMBjg")</f>
        <v/>
      </c>
    </row>
    <row r="240">
      <c r="A240" t="inlineStr">
        <is>
          <t>inTCqHJaLAETUxvRZ2kC45G2sThq9BFWVimfaQw7t6w</t>
        </is>
      </c>
      <c r="B240" t="inlineStr">
        <is>
          <t>INTRO</t>
        </is>
      </c>
      <c r="C240" t="n">
        <v>0</v>
      </c>
      <c r="D240" t="n">
        <v>-0.06900000000000001</v>
      </c>
      <c r="E240" t="n">
        <v>-0.01</v>
      </c>
      <c r="F240" t="n">
        <v>4.82</v>
      </c>
      <c r="G240" t="n">
        <v>17.49</v>
      </c>
      <c r="H240" t="n">
        <v>1</v>
      </c>
      <c r="I240" t="n">
        <v>3</v>
      </c>
      <c r="J240" t="n">
        <v>-1</v>
      </c>
      <c r="K240" t="n">
        <v>-1</v>
      </c>
      <c r="L240">
        <f>HYPERLINK("https://www.defined.fi/sol/inTCqHJaLAETUxvRZ2kC45G2sThq9BFWVimfaQw7t6w?maker=GuiU6MpLahPHSHYcsfSRjwLUm1AtZ9zP2eiLAkJMBjg","https://www.defined.fi/sol/inTCqHJaLAETUxvRZ2kC45G2sThq9BFWVimfaQw7t6w?maker=GuiU6MpLahPHSHYcsfSRjwLUm1AtZ9zP2eiLAkJMBjg")</f>
        <v/>
      </c>
      <c r="M240">
        <f>HYPERLINK("https://dexscreener.com/solana/inTCqHJaLAETUxvRZ2kC45G2sThq9BFWVimfaQw7t6w?maker=GuiU6MpLahPHSHYcsfSRjwLUm1AtZ9zP2eiLAkJMBjg","https://dexscreener.com/solana/inTCqHJaLAETUxvRZ2kC45G2sThq9BFWVimfaQw7t6w?maker=GuiU6MpLahPHSHYcsfSRjwLUm1AtZ9zP2eiLAkJMBjg")</f>
        <v/>
      </c>
    </row>
    <row r="241">
      <c r="A241" t="inlineStr">
        <is>
          <t>Ee1pKgTQmP5xjYQs76HmRM2c2YkqEdc9tk5mQbiGFigT</t>
        </is>
      </c>
      <c r="B241" t="inlineStr">
        <is>
          <t>MBC</t>
        </is>
      </c>
      <c r="C241" t="n">
        <v>0</v>
      </c>
      <c r="D241" t="n">
        <v>0.035</v>
      </c>
      <c r="E241" t="n">
        <v>0.04</v>
      </c>
      <c r="F241" t="n">
        <v>0.986</v>
      </c>
      <c r="G241" t="n">
        <v>1.02</v>
      </c>
      <c r="H241" t="n">
        <v>2</v>
      </c>
      <c r="I241" t="n">
        <v>2</v>
      </c>
      <c r="J241" t="n">
        <v>-1</v>
      </c>
      <c r="K241" t="n">
        <v>-1</v>
      </c>
      <c r="L241">
        <f>HYPERLINK("https://www.defined.fi/sol/Ee1pKgTQmP5xjYQs76HmRM2c2YkqEdc9tk5mQbiGFigT?maker=GuiU6MpLahPHSHYcsfSRjwLUm1AtZ9zP2eiLAkJMBjg","https://www.defined.fi/sol/Ee1pKgTQmP5xjYQs76HmRM2c2YkqEdc9tk5mQbiGFigT?maker=GuiU6MpLahPHSHYcsfSRjwLUm1AtZ9zP2eiLAkJMBjg")</f>
        <v/>
      </c>
      <c r="M241">
        <f>HYPERLINK("https://dexscreener.com/solana/Ee1pKgTQmP5xjYQs76HmRM2c2YkqEdc9tk5mQbiGFigT?maker=GuiU6MpLahPHSHYcsfSRjwLUm1AtZ9zP2eiLAkJMBjg","https://dexscreener.com/solana/Ee1pKgTQmP5xjYQs76HmRM2c2YkqEdc9tk5mQbiGFigT?maker=GuiU6MpLahPHSHYcsfSRjwLUm1AtZ9zP2eiLAkJMBjg")</f>
        <v/>
      </c>
    </row>
    <row r="242">
      <c r="A242" t="inlineStr">
        <is>
          <t>7BgBvyjrZX1YKz4oh9mjb8ZScatkkwb8DzFx7LoiVkM3</t>
        </is>
      </c>
      <c r="B242" t="inlineStr">
        <is>
          <t>SLERF</t>
        </is>
      </c>
      <c r="C242" t="n">
        <v>0</v>
      </c>
      <c r="D242" t="n">
        <v>2.99</v>
      </c>
      <c r="E242" t="n">
        <v>0.02</v>
      </c>
      <c r="F242" t="n">
        <v>566.6</v>
      </c>
      <c r="G242" t="n">
        <v>275.06</v>
      </c>
      <c r="H242" t="n">
        <v>17</v>
      </c>
      <c r="I242" t="n">
        <v>13</v>
      </c>
      <c r="J242" t="n">
        <v>-1</v>
      </c>
      <c r="K242" t="n">
        <v>-1</v>
      </c>
      <c r="L242">
        <f>HYPERLINK("https://www.defined.fi/sol/7BgBvyjrZX1YKz4oh9mjb8ZScatkkwb8DzFx7LoiVkM3?maker=GuiU6MpLahPHSHYcsfSRjwLUm1AtZ9zP2eiLAkJMBjg","https://www.defined.fi/sol/7BgBvyjrZX1YKz4oh9mjb8ZScatkkwb8DzFx7LoiVkM3?maker=GuiU6MpLahPHSHYcsfSRjwLUm1AtZ9zP2eiLAkJMBjg")</f>
        <v/>
      </c>
      <c r="M242">
        <f>HYPERLINK("https://dexscreener.com/solana/7BgBvyjrZX1YKz4oh9mjb8ZScatkkwb8DzFx7LoiVkM3?maker=GuiU6MpLahPHSHYcsfSRjwLUm1AtZ9zP2eiLAkJMBjg","https://dexscreener.com/solana/7BgBvyjrZX1YKz4oh9mjb8ZScatkkwb8DzFx7LoiVkM3?maker=GuiU6MpLahPHSHYcsfSRjwLUm1AtZ9zP2eiLAkJMBjg")</f>
        <v/>
      </c>
    </row>
    <row r="243">
      <c r="A243" t="inlineStr">
        <is>
          <t>DTh7CuuiPHfegmbUwkxVdpWbdSZsnhJTsmbnWcqpump</t>
        </is>
      </c>
      <c r="B243" t="inlineStr">
        <is>
          <t>LEGACY</t>
        </is>
      </c>
      <c r="C243" t="n">
        <v>0</v>
      </c>
      <c r="D243" t="n">
        <v>1.13</v>
      </c>
      <c r="E243" t="n">
        <v>0.03</v>
      </c>
      <c r="F243" t="n">
        <v>34.59</v>
      </c>
      <c r="G243" t="n">
        <v>35.73</v>
      </c>
      <c r="H243" t="n">
        <v>41</v>
      </c>
      <c r="I243" t="n">
        <v>41</v>
      </c>
      <c r="J243" t="n">
        <v>-1</v>
      </c>
      <c r="K243" t="n">
        <v>-1</v>
      </c>
      <c r="L243">
        <f>HYPERLINK("https://www.defined.fi/sol/DTh7CuuiPHfegmbUwkxVdpWbdSZsnhJTsmbnWcqpump?maker=GuiU6MpLahPHSHYcsfSRjwLUm1AtZ9zP2eiLAkJMBjg","https://www.defined.fi/sol/DTh7CuuiPHfegmbUwkxVdpWbdSZsnhJTsmbnWcqpump?maker=GuiU6MpLahPHSHYcsfSRjwLUm1AtZ9zP2eiLAkJMBjg")</f>
        <v/>
      </c>
      <c r="M243">
        <f>HYPERLINK("https://dexscreener.com/solana/DTh7CuuiPHfegmbUwkxVdpWbdSZsnhJTsmbnWcqpump?maker=GuiU6MpLahPHSHYcsfSRjwLUm1AtZ9zP2eiLAkJMBjg","https://dexscreener.com/solana/DTh7CuuiPHfegmbUwkxVdpWbdSZsnhJTsmbnWcqpump?maker=GuiU6MpLahPHSHYcsfSRjwLUm1AtZ9zP2eiLAkJMBjg")</f>
        <v/>
      </c>
    </row>
    <row r="244">
      <c r="A244" t="inlineStr">
        <is>
          <t>A17gzfib2UaxteKXzMK37G4AtVqYKRqRLT54aDjYpump</t>
        </is>
      </c>
      <c r="B244" t="inlineStr">
        <is>
          <t>EREBUS</t>
        </is>
      </c>
      <c r="C244" t="n">
        <v>0</v>
      </c>
      <c r="D244" t="n">
        <v>4.8</v>
      </c>
      <c r="E244" t="n">
        <v>0.03</v>
      </c>
      <c r="F244" t="n">
        <v>156.02</v>
      </c>
      <c r="G244" t="n">
        <v>160.82</v>
      </c>
      <c r="H244" t="n">
        <v>63</v>
      </c>
      <c r="I244" t="n">
        <v>63</v>
      </c>
      <c r="J244" t="n">
        <v>-1</v>
      </c>
      <c r="K244" t="n">
        <v>-1</v>
      </c>
      <c r="L244">
        <f>HYPERLINK("https://www.defined.fi/sol/A17gzfib2UaxteKXzMK37G4AtVqYKRqRLT54aDjYpump?maker=GuiU6MpLahPHSHYcsfSRjwLUm1AtZ9zP2eiLAkJMBjg","https://www.defined.fi/sol/A17gzfib2UaxteKXzMK37G4AtVqYKRqRLT54aDjYpump?maker=GuiU6MpLahPHSHYcsfSRjwLUm1AtZ9zP2eiLAkJMBjg")</f>
        <v/>
      </c>
      <c r="M244">
        <f>HYPERLINK("https://dexscreener.com/solana/A17gzfib2UaxteKXzMK37G4AtVqYKRqRLT54aDjYpump?maker=GuiU6MpLahPHSHYcsfSRjwLUm1AtZ9zP2eiLAkJMBjg","https://dexscreener.com/solana/A17gzfib2UaxteKXzMK37G4AtVqYKRqRLT54aDjYpump?maker=GuiU6MpLahPHSHYcsfSRjwLUm1AtZ9zP2eiLAkJMBjg")</f>
        <v/>
      </c>
    </row>
    <row r="245">
      <c r="A245" t="inlineStr">
        <is>
          <t>49ztDWXk7qEfz8Y1t8owmhLhewiA3ptVNPpRGAjRd8Wh</t>
        </is>
      </c>
      <c r="B245" t="inlineStr">
        <is>
          <t>NYAN</t>
        </is>
      </c>
      <c r="C245" t="n">
        <v>0</v>
      </c>
      <c r="D245" t="n">
        <v>3.16</v>
      </c>
      <c r="E245" t="n">
        <v>0.01</v>
      </c>
      <c r="F245" t="n">
        <v>286.32</v>
      </c>
      <c r="G245" t="n">
        <v>287.69</v>
      </c>
      <c r="H245" t="n">
        <v>160</v>
      </c>
      <c r="I245" t="n">
        <v>159</v>
      </c>
      <c r="J245" t="n">
        <v>-1</v>
      </c>
      <c r="K245" t="n">
        <v>-1</v>
      </c>
      <c r="L245">
        <f>HYPERLINK("https://www.defined.fi/sol/49ztDWXk7qEfz8Y1t8owmhLhewiA3ptVNPpRGAjRd8Wh?maker=GuiU6MpLahPHSHYcsfSRjwLUm1AtZ9zP2eiLAkJMBjg","https://www.defined.fi/sol/49ztDWXk7qEfz8Y1t8owmhLhewiA3ptVNPpRGAjRd8Wh?maker=GuiU6MpLahPHSHYcsfSRjwLUm1AtZ9zP2eiLAkJMBjg")</f>
        <v/>
      </c>
      <c r="M245">
        <f>HYPERLINK("https://dexscreener.com/solana/49ztDWXk7qEfz8Y1t8owmhLhewiA3ptVNPpRGAjRd8Wh?maker=GuiU6MpLahPHSHYcsfSRjwLUm1AtZ9zP2eiLAkJMBjg","https://dexscreener.com/solana/49ztDWXk7qEfz8Y1t8owmhLhewiA3ptVNPpRGAjRd8Wh?maker=GuiU6MpLahPHSHYcsfSRjwLUm1AtZ9zP2eiLAkJMBjg")</f>
        <v/>
      </c>
    </row>
    <row r="246">
      <c r="A246" t="inlineStr">
        <is>
          <t>9gwTegFJJErDpWJKjPfLr2g2zrE3nL1v5zpwbtsk3c6P</t>
        </is>
      </c>
      <c r="B246" t="inlineStr">
        <is>
          <t>USEDCAR</t>
        </is>
      </c>
      <c r="C246" t="n">
        <v>0</v>
      </c>
      <c r="D246" t="n">
        <v>4.16</v>
      </c>
      <c r="E246" t="n">
        <v>0.02</v>
      </c>
      <c r="F246" t="n">
        <v>213.85</v>
      </c>
      <c r="G246" t="n">
        <v>221.23</v>
      </c>
      <c r="H246" t="n">
        <v>83</v>
      </c>
      <c r="I246" t="n">
        <v>83</v>
      </c>
      <c r="J246" t="n">
        <v>-1</v>
      </c>
      <c r="K246" t="n">
        <v>-1</v>
      </c>
      <c r="L246">
        <f>HYPERLINK("https://www.defined.fi/sol/9gwTegFJJErDpWJKjPfLr2g2zrE3nL1v5zpwbtsk3c6P?maker=GuiU6MpLahPHSHYcsfSRjwLUm1AtZ9zP2eiLAkJMBjg","https://www.defined.fi/sol/9gwTegFJJErDpWJKjPfLr2g2zrE3nL1v5zpwbtsk3c6P?maker=GuiU6MpLahPHSHYcsfSRjwLUm1AtZ9zP2eiLAkJMBjg")</f>
        <v/>
      </c>
      <c r="M246">
        <f>HYPERLINK("https://dexscreener.com/solana/9gwTegFJJErDpWJKjPfLr2g2zrE3nL1v5zpwbtsk3c6P?maker=GuiU6MpLahPHSHYcsfSRjwLUm1AtZ9zP2eiLAkJMBjg","https://dexscreener.com/solana/9gwTegFJJErDpWJKjPfLr2g2zrE3nL1v5zpwbtsk3c6P?maker=GuiU6MpLahPHSHYcsfSRjwLUm1AtZ9zP2eiLAkJMBjg")</f>
        <v/>
      </c>
    </row>
    <row r="247">
      <c r="A247" t="inlineStr">
        <is>
          <t>6JGSHS9GrE9uG8ix63w3DPMYHrgrJ6J4QyHbBhAepump</t>
        </is>
      </c>
      <c r="B247" t="inlineStr">
        <is>
          <t>Crashout</t>
        </is>
      </c>
      <c r="C247" t="n">
        <v>0</v>
      </c>
      <c r="D247" t="n">
        <v>0.405</v>
      </c>
      <c r="E247" t="n">
        <v>0.03</v>
      </c>
      <c r="F247" t="n">
        <v>11.85</v>
      </c>
      <c r="G247" t="n">
        <v>12.26</v>
      </c>
      <c r="H247" t="n">
        <v>8</v>
      </c>
      <c r="I247" t="n">
        <v>8</v>
      </c>
      <c r="J247" t="n">
        <v>-1</v>
      </c>
      <c r="K247" t="n">
        <v>-1</v>
      </c>
      <c r="L247">
        <f>HYPERLINK("https://www.defined.fi/sol/6JGSHS9GrE9uG8ix63w3DPMYHrgrJ6J4QyHbBhAepump?maker=GuiU6MpLahPHSHYcsfSRjwLUm1AtZ9zP2eiLAkJMBjg","https://www.defined.fi/sol/6JGSHS9GrE9uG8ix63w3DPMYHrgrJ6J4QyHbBhAepump?maker=GuiU6MpLahPHSHYcsfSRjwLUm1AtZ9zP2eiLAkJMBjg")</f>
        <v/>
      </c>
      <c r="M247">
        <f>HYPERLINK("https://dexscreener.com/solana/6JGSHS9GrE9uG8ix63w3DPMYHrgrJ6J4QyHbBhAepump?maker=GuiU6MpLahPHSHYcsfSRjwLUm1AtZ9zP2eiLAkJMBjg","https://dexscreener.com/solana/6JGSHS9GrE9uG8ix63w3DPMYHrgrJ6J4QyHbBhAepump?maker=GuiU6MpLahPHSHYcsfSRjwLUm1AtZ9zP2eiLAkJMBjg")</f>
        <v/>
      </c>
    </row>
    <row r="248">
      <c r="A248" t="inlineStr">
        <is>
          <t>5AFpf9H8CPpmHe9gmwZYQPtup3MDZ887PUxvY1yapump</t>
        </is>
      </c>
      <c r="B248" t="inlineStr">
        <is>
          <t>glados-137</t>
        </is>
      </c>
      <c r="C248" t="n">
        <v>0</v>
      </c>
      <c r="D248" t="n">
        <v>4.71</v>
      </c>
      <c r="E248" t="n">
        <v>0.04</v>
      </c>
      <c r="F248" t="n">
        <v>127.27</v>
      </c>
      <c r="G248" t="n">
        <v>131.98</v>
      </c>
      <c r="H248" t="n">
        <v>70</v>
      </c>
      <c r="I248" t="n">
        <v>70</v>
      </c>
      <c r="J248" t="n">
        <v>-1</v>
      </c>
      <c r="K248" t="n">
        <v>-1</v>
      </c>
      <c r="L248">
        <f>HYPERLINK("https://www.defined.fi/sol/5AFpf9H8CPpmHe9gmwZYQPtup3MDZ887PUxvY1yapump?maker=GuiU6MpLahPHSHYcsfSRjwLUm1AtZ9zP2eiLAkJMBjg","https://www.defined.fi/sol/5AFpf9H8CPpmHe9gmwZYQPtup3MDZ887PUxvY1yapump?maker=GuiU6MpLahPHSHYcsfSRjwLUm1AtZ9zP2eiLAkJMBjg")</f>
        <v/>
      </c>
      <c r="M248">
        <f>HYPERLINK("https://dexscreener.com/solana/5AFpf9H8CPpmHe9gmwZYQPtup3MDZ887PUxvY1yapump?maker=GuiU6MpLahPHSHYcsfSRjwLUm1AtZ9zP2eiLAkJMBjg","https://dexscreener.com/solana/5AFpf9H8CPpmHe9gmwZYQPtup3MDZ887PUxvY1yapump?maker=GuiU6MpLahPHSHYcsfSRjwLUm1AtZ9zP2eiLAkJMBjg")</f>
        <v/>
      </c>
    </row>
    <row r="249">
      <c r="A249" t="inlineStr">
        <is>
          <t>BCzSJeyX2uVcDrTHzq49Do4vCyL4ZKM4DDo4VhVxpump</t>
        </is>
      </c>
      <c r="B249" t="inlineStr">
        <is>
          <t>ping</t>
        </is>
      </c>
      <c r="C249" t="n">
        <v>0</v>
      </c>
      <c r="D249" t="n">
        <v>0.537</v>
      </c>
      <c r="E249" t="n">
        <v>0.03</v>
      </c>
      <c r="F249" t="n">
        <v>19.9</v>
      </c>
      <c r="G249" t="n">
        <v>20.44</v>
      </c>
      <c r="H249" t="n">
        <v>25</v>
      </c>
      <c r="I249" t="n">
        <v>25</v>
      </c>
      <c r="J249" t="n">
        <v>-1</v>
      </c>
      <c r="K249" t="n">
        <v>-1</v>
      </c>
      <c r="L249">
        <f>HYPERLINK("https://www.defined.fi/sol/BCzSJeyX2uVcDrTHzq49Do4vCyL4ZKM4DDo4VhVxpump?maker=GuiU6MpLahPHSHYcsfSRjwLUm1AtZ9zP2eiLAkJMBjg","https://www.defined.fi/sol/BCzSJeyX2uVcDrTHzq49Do4vCyL4ZKM4DDo4VhVxpump?maker=GuiU6MpLahPHSHYcsfSRjwLUm1AtZ9zP2eiLAkJMBjg")</f>
        <v/>
      </c>
      <c r="M249">
        <f>HYPERLINK("https://dexscreener.com/solana/BCzSJeyX2uVcDrTHzq49Do4vCyL4ZKM4DDo4VhVxpump?maker=GuiU6MpLahPHSHYcsfSRjwLUm1AtZ9zP2eiLAkJMBjg","https://dexscreener.com/solana/BCzSJeyX2uVcDrTHzq49Do4vCyL4ZKM4DDo4VhVxpump?maker=GuiU6MpLahPHSHYcsfSRjwLUm1AtZ9zP2eiLAkJMBjg")</f>
        <v/>
      </c>
    </row>
    <row r="250">
      <c r="A250" t="inlineStr">
        <is>
          <t>GRFKaABC518SqXMvBpAVYUZtVT3Nj4mYk7E7xU4gA5Rg</t>
        </is>
      </c>
      <c r="B250" t="inlineStr">
        <is>
          <t>GOO</t>
        </is>
      </c>
      <c r="C250" t="n">
        <v>0</v>
      </c>
      <c r="D250" t="n">
        <v>0.171</v>
      </c>
      <c r="E250" t="n">
        <v>0.04</v>
      </c>
      <c r="F250" t="n">
        <v>4.11</v>
      </c>
      <c r="G250" t="n">
        <v>4.28</v>
      </c>
      <c r="H250" t="n">
        <v>5</v>
      </c>
      <c r="I250" t="n">
        <v>5</v>
      </c>
      <c r="J250" t="n">
        <v>-1</v>
      </c>
      <c r="K250" t="n">
        <v>-1</v>
      </c>
      <c r="L250">
        <f>HYPERLINK("https://www.defined.fi/sol/GRFKaABC518SqXMvBpAVYUZtVT3Nj4mYk7E7xU4gA5Rg?maker=GuiU6MpLahPHSHYcsfSRjwLUm1AtZ9zP2eiLAkJMBjg","https://www.defined.fi/sol/GRFKaABC518SqXMvBpAVYUZtVT3Nj4mYk7E7xU4gA5Rg?maker=GuiU6MpLahPHSHYcsfSRjwLUm1AtZ9zP2eiLAkJMBjg")</f>
        <v/>
      </c>
      <c r="M250">
        <f>HYPERLINK("https://dexscreener.com/solana/GRFKaABC518SqXMvBpAVYUZtVT3Nj4mYk7E7xU4gA5Rg?maker=GuiU6MpLahPHSHYcsfSRjwLUm1AtZ9zP2eiLAkJMBjg","https://dexscreener.com/solana/GRFKaABC518SqXMvBpAVYUZtVT3Nj4mYk7E7xU4gA5Rg?maker=GuiU6MpLahPHSHYcsfSRjwLUm1AtZ9zP2eiLAkJMBjg")</f>
        <v/>
      </c>
    </row>
    <row r="251">
      <c r="A251" t="inlineStr">
        <is>
          <t>7G5DM7Jy7TMWKgH313tA3vF6AqHpbHP4TWZzpTVLWv9c</t>
        </is>
      </c>
      <c r="B251" t="inlineStr">
        <is>
          <t>RTR</t>
        </is>
      </c>
      <c r="C251" t="n">
        <v>0</v>
      </c>
      <c r="D251" t="n">
        <v>0.049</v>
      </c>
      <c r="E251" t="n">
        <v>-1</v>
      </c>
      <c r="F251" t="n">
        <v>0.183</v>
      </c>
      <c r="G251" t="n">
        <v>0.231</v>
      </c>
      <c r="H251" t="n">
        <v>2</v>
      </c>
      <c r="I251" t="n">
        <v>2</v>
      </c>
      <c r="J251" t="n">
        <v>-1</v>
      </c>
      <c r="K251" t="n">
        <v>-1</v>
      </c>
      <c r="L251">
        <f>HYPERLINK("https://www.defined.fi/sol/7G5DM7Jy7TMWKgH313tA3vF6AqHpbHP4TWZzpTVLWv9c?maker=GuiU6MpLahPHSHYcsfSRjwLUm1AtZ9zP2eiLAkJMBjg","https://www.defined.fi/sol/7G5DM7Jy7TMWKgH313tA3vF6AqHpbHP4TWZzpTVLWv9c?maker=GuiU6MpLahPHSHYcsfSRjwLUm1AtZ9zP2eiLAkJMBjg")</f>
        <v/>
      </c>
      <c r="M251">
        <f>HYPERLINK("https://dexscreener.com/solana/7G5DM7Jy7TMWKgH313tA3vF6AqHpbHP4TWZzpTVLWv9c?maker=GuiU6MpLahPHSHYcsfSRjwLUm1AtZ9zP2eiLAkJMBjg","https://dexscreener.com/solana/7G5DM7Jy7TMWKgH313tA3vF6AqHpbHP4TWZzpTVLWv9c?maker=GuiU6MpLahPHSHYcsfSRjwLUm1AtZ9zP2eiLAkJMBjg")</f>
        <v/>
      </c>
    </row>
    <row r="252">
      <c r="A252" t="inlineStr">
        <is>
          <t>C1aUK5VpDoEKqsvDpc7gQf1HVdgbrw3kwXE7KEbJpump</t>
        </is>
      </c>
      <c r="B252" t="inlineStr">
        <is>
          <t>VENCE</t>
        </is>
      </c>
      <c r="C252" t="n">
        <v>0</v>
      </c>
      <c r="D252" t="n">
        <v>0.128</v>
      </c>
      <c r="E252" t="n">
        <v>0.03</v>
      </c>
      <c r="F252" t="n">
        <v>5.21</v>
      </c>
      <c r="G252" t="n">
        <v>5.34</v>
      </c>
      <c r="H252" t="n">
        <v>6</v>
      </c>
      <c r="I252" t="n">
        <v>6</v>
      </c>
      <c r="J252" t="n">
        <v>-1</v>
      </c>
      <c r="K252" t="n">
        <v>-1</v>
      </c>
      <c r="L252">
        <f>HYPERLINK("https://www.defined.fi/sol/C1aUK5VpDoEKqsvDpc7gQf1HVdgbrw3kwXE7KEbJpump?maker=GuiU6MpLahPHSHYcsfSRjwLUm1AtZ9zP2eiLAkJMBjg","https://www.defined.fi/sol/C1aUK5VpDoEKqsvDpc7gQf1HVdgbrw3kwXE7KEbJpump?maker=GuiU6MpLahPHSHYcsfSRjwLUm1AtZ9zP2eiLAkJMBjg")</f>
        <v/>
      </c>
      <c r="M252">
        <f>HYPERLINK("https://dexscreener.com/solana/C1aUK5VpDoEKqsvDpc7gQf1HVdgbrw3kwXE7KEbJpump?maker=GuiU6MpLahPHSHYcsfSRjwLUm1AtZ9zP2eiLAkJMBjg","https://dexscreener.com/solana/C1aUK5VpDoEKqsvDpc7gQf1HVdgbrw3kwXE7KEbJpump?maker=GuiU6MpLahPHSHYcsfSRjwLUm1AtZ9zP2eiLAkJMBjg")</f>
        <v/>
      </c>
    </row>
    <row r="253">
      <c r="A253" t="inlineStr">
        <is>
          <t>REdaoGk6EcBVgXW7vHs9FnzWmkr3ba6eHRBBgEtLNWo</t>
        </is>
      </c>
      <c r="B253" t="inlineStr">
        <is>
          <t>$RE</t>
        </is>
      </c>
      <c r="C253" t="n">
        <v>0</v>
      </c>
      <c r="D253" t="n">
        <v>0.026</v>
      </c>
      <c r="E253" t="n">
        <v>0.01</v>
      </c>
      <c r="F253" t="n">
        <v>0.363</v>
      </c>
      <c r="G253" t="n">
        <v>18.13</v>
      </c>
      <c r="H253" t="n">
        <v>1</v>
      </c>
      <c r="I253" t="n">
        <v>11</v>
      </c>
      <c r="J253" t="n">
        <v>-1</v>
      </c>
      <c r="K253" t="n">
        <v>-1</v>
      </c>
      <c r="L253">
        <f>HYPERLINK("https://www.defined.fi/sol/REdaoGk6EcBVgXW7vHs9FnzWmkr3ba6eHRBBgEtLNWo?maker=GuiU6MpLahPHSHYcsfSRjwLUm1AtZ9zP2eiLAkJMBjg","https://www.defined.fi/sol/REdaoGk6EcBVgXW7vHs9FnzWmkr3ba6eHRBBgEtLNWo?maker=GuiU6MpLahPHSHYcsfSRjwLUm1AtZ9zP2eiLAkJMBjg")</f>
        <v/>
      </c>
      <c r="M253">
        <f>HYPERLINK("https://dexscreener.com/solana/REdaoGk6EcBVgXW7vHs9FnzWmkr3ba6eHRBBgEtLNWo?maker=GuiU6MpLahPHSHYcsfSRjwLUm1AtZ9zP2eiLAkJMBjg","https://dexscreener.com/solana/REdaoGk6EcBVgXW7vHs9FnzWmkr3ba6eHRBBgEtLNWo?maker=GuiU6MpLahPHSHYcsfSRjwLUm1AtZ9zP2eiLAkJMBjg")</f>
        <v/>
      </c>
    </row>
    <row r="254">
      <c r="A254" t="inlineStr">
        <is>
          <t>7DptUgc1aRY6geK4WnauRKTTfVFWmLsBWP275sD2Bg9r</t>
        </is>
      </c>
      <c r="B254" t="inlineStr">
        <is>
          <t>PEOW</t>
        </is>
      </c>
      <c r="C254" t="n">
        <v>0</v>
      </c>
      <c r="D254" t="n">
        <v>3.74</v>
      </c>
      <c r="E254" t="n">
        <v>0.04</v>
      </c>
      <c r="F254" t="n">
        <v>94.48999999999999</v>
      </c>
      <c r="G254" t="n">
        <v>98.22</v>
      </c>
      <c r="H254" t="n">
        <v>53</v>
      </c>
      <c r="I254" t="n">
        <v>53</v>
      </c>
      <c r="J254" t="n">
        <v>-1</v>
      </c>
      <c r="K254" t="n">
        <v>-1</v>
      </c>
      <c r="L254">
        <f>HYPERLINK("https://www.defined.fi/sol/7DptUgc1aRY6geK4WnauRKTTfVFWmLsBWP275sD2Bg9r?maker=GuiU6MpLahPHSHYcsfSRjwLUm1AtZ9zP2eiLAkJMBjg","https://www.defined.fi/sol/7DptUgc1aRY6geK4WnauRKTTfVFWmLsBWP275sD2Bg9r?maker=GuiU6MpLahPHSHYcsfSRjwLUm1AtZ9zP2eiLAkJMBjg")</f>
        <v/>
      </c>
      <c r="M254">
        <f>HYPERLINK("https://dexscreener.com/solana/7DptUgc1aRY6geK4WnauRKTTfVFWmLsBWP275sD2Bg9r?maker=GuiU6MpLahPHSHYcsfSRjwLUm1AtZ9zP2eiLAkJMBjg","https://dexscreener.com/solana/7DptUgc1aRY6geK4WnauRKTTfVFWmLsBWP275sD2Bg9r?maker=GuiU6MpLahPHSHYcsfSRjwLUm1AtZ9zP2eiLAkJMBjg")</f>
        <v/>
      </c>
    </row>
    <row r="255">
      <c r="A255" t="inlineStr">
        <is>
          <t>HV2tLSVHRk3Yx76GsR6dGRTsebbkJJyY4ujhLAyf9T7E</t>
        </is>
      </c>
      <c r="B255" t="inlineStr">
        <is>
          <t>KING</t>
        </is>
      </c>
      <c r="C255" t="n">
        <v>0</v>
      </c>
      <c r="D255" t="n">
        <v>2.09</v>
      </c>
      <c r="E255" t="n">
        <v>0.03</v>
      </c>
      <c r="F255" t="n">
        <v>68.84999999999999</v>
      </c>
      <c r="G255" t="n">
        <v>70.95</v>
      </c>
      <c r="H255" t="n">
        <v>42</v>
      </c>
      <c r="I255" t="n">
        <v>42</v>
      </c>
      <c r="J255" t="n">
        <v>-1</v>
      </c>
      <c r="K255" t="n">
        <v>-1</v>
      </c>
      <c r="L255">
        <f>HYPERLINK("https://www.defined.fi/sol/HV2tLSVHRk3Yx76GsR6dGRTsebbkJJyY4ujhLAyf9T7E?maker=GuiU6MpLahPHSHYcsfSRjwLUm1AtZ9zP2eiLAkJMBjg","https://www.defined.fi/sol/HV2tLSVHRk3Yx76GsR6dGRTsebbkJJyY4ujhLAyf9T7E?maker=GuiU6MpLahPHSHYcsfSRjwLUm1AtZ9zP2eiLAkJMBjg")</f>
        <v/>
      </c>
      <c r="M255">
        <f>HYPERLINK("https://dexscreener.com/solana/HV2tLSVHRk3Yx76GsR6dGRTsebbkJJyY4ujhLAyf9T7E?maker=GuiU6MpLahPHSHYcsfSRjwLUm1AtZ9zP2eiLAkJMBjg","https://dexscreener.com/solana/HV2tLSVHRk3Yx76GsR6dGRTsebbkJJyY4ujhLAyf9T7E?maker=GuiU6MpLahPHSHYcsfSRjwLUm1AtZ9zP2eiLAkJMBjg")</f>
        <v/>
      </c>
    </row>
    <row r="256">
      <c r="A256" t="inlineStr">
        <is>
          <t>X2h2pyb81yWFw6fFCF864F9sYYs3d7us4ZHBq2pFSnf</t>
        </is>
      </c>
      <c r="B256" t="inlineStr">
        <is>
          <t>CHRIST</t>
        </is>
      </c>
      <c r="C256" t="n">
        <v>0</v>
      </c>
      <c r="D256" t="n">
        <v>0.386</v>
      </c>
      <c r="E256" t="n">
        <v>0.05</v>
      </c>
      <c r="F256" t="n">
        <v>7.44</v>
      </c>
      <c r="G256" t="n">
        <v>7.82</v>
      </c>
      <c r="H256" t="n">
        <v>8</v>
      </c>
      <c r="I256" t="n">
        <v>8</v>
      </c>
      <c r="J256" t="n">
        <v>-1</v>
      </c>
      <c r="K256" t="n">
        <v>-1</v>
      </c>
      <c r="L256">
        <f>HYPERLINK("https://www.defined.fi/sol/X2h2pyb81yWFw6fFCF864F9sYYs3d7us4ZHBq2pFSnf?maker=GuiU6MpLahPHSHYcsfSRjwLUm1AtZ9zP2eiLAkJMBjg","https://www.defined.fi/sol/X2h2pyb81yWFw6fFCF864F9sYYs3d7us4ZHBq2pFSnf?maker=GuiU6MpLahPHSHYcsfSRjwLUm1AtZ9zP2eiLAkJMBjg")</f>
        <v/>
      </c>
      <c r="M256">
        <f>HYPERLINK("https://dexscreener.com/solana/X2h2pyb81yWFw6fFCF864F9sYYs3d7us4ZHBq2pFSnf?maker=GuiU6MpLahPHSHYcsfSRjwLUm1AtZ9zP2eiLAkJMBjg","https://dexscreener.com/solana/X2h2pyb81yWFw6fFCF864F9sYYs3d7us4ZHBq2pFSnf?maker=GuiU6MpLahPHSHYcsfSRjwLUm1AtZ9zP2eiLAkJMBjg")</f>
        <v/>
      </c>
    </row>
    <row r="257">
      <c r="A257" t="inlineStr">
        <is>
          <t>4j2gUEmfbSAacvSSd6yXo8yEzXCAUVeoXrqLVV3apump</t>
        </is>
      </c>
      <c r="B257" t="inlineStr">
        <is>
          <t>WINTER</t>
        </is>
      </c>
      <c r="C257" t="n">
        <v>0</v>
      </c>
      <c r="D257" t="n">
        <v>3.01</v>
      </c>
      <c r="E257" t="n">
        <v>0.03</v>
      </c>
      <c r="F257" t="n">
        <v>115.42</v>
      </c>
      <c r="G257" t="n">
        <v>118.43</v>
      </c>
      <c r="H257" t="n">
        <v>73</v>
      </c>
      <c r="I257" t="n">
        <v>73</v>
      </c>
      <c r="J257" t="n">
        <v>-1</v>
      </c>
      <c r="K257" t="n">
        <v>-1</v>
      </c>
      <c r="L257">
        <f>HYPERLINK("https://www.defined.fi/sol/4j2gUEmfbSAacvSSd6yXo8yEzXCAUVeoXrqLVV3apump?maker=GuiU6MpLahPHSHYcsfSRjwLUm1AtZ9zP2eiLAkJMBjg","https://www.defined.fi/sol/4j2gUEmfbSAacvSSd6yXo8yEzXCAUVeoXrqLVV3apump?maker=GuiU6MpLahPHSHYcsfSRjwLUm1AtZ9zP2eiLAkJMBjg")</f>
        <v/>
      </c>
      <c r="M257">
        <f>HYPERLINK("https://dexscreener.com/solana/4j2gUEmfbSAacvSSd6yXo8yEzXCAUVeoXrqLVV3apump?maker=GuiU6MpLahPHSHYcsfSRjwLUm1AtZ9zP2eiLAkJMBjg","https://dexscreener.com/solana/4j2gUEmfbSAacvSSd6yXo8yEzXCAUVeoXrqLVV3apump?maker=GuiU6MpLahPHSHYcsfSRjwLUm1AtZ9zP2eiLAkJMBjg")</f>
        <v/>
      </c>
    </row>
    <row r="258">
      <c r="A258" t="inlineStr">
        <is>
          <t>5z3EqYQo9HiCEs3R84RCDMu2n7anpDMxRhdK8PSWmrRC</t>
        </is>
      </c>
      <c r="B258" t="inlineStr">
        <is>
          <t>PONKE</t>
        </is>
      </c>
      <c r="C258" t="n">
        <v>0</v>
      </c>
      <c r="D258" t="n">
        <v>9.68</v>
      </c>
      <c r="E258" t="n">
        <v>0.01</v>
      </c>
      <c r="F258" t="n">
        <v>890.23</v>
      </c>
      <c r="G258" t="n">
        <v>899.91</v>
      </c>
      <c r="H258" t="n">
        <v>30</v>
      </c>
      <c r="I258" t="n">
        <v>30</v>
      </c>
      <c r="J258" t="n">
        <v>-1</v>
      </c>
      <c r="K258" t="n">
        <v>-1</v>
      </c>
      <c r="L258">
        <f>HYPERLINK("https://www.defined.fi/sol/5z3EqYQo9HiCEs3R84RCDMu2n7anpDMxRhdK8PSWmrRC?maker=GuiU6MpLahPHSHYcsfSRjwLUm1AtZ9zP2eiLAkJMBjg","https://www.defined.fi/sol/5z3EqYQo9HiCEs3R84RCDMu2n7anpDMxRhdK8PSWmrRC?maker=GuiU6MpLahPHSHYcsfSRjwLUm1AtZ9zP2eiLAkJMBjg")</f>
        <v/>
      </c>
      <c r="M258">
        <f>HYPERLINK("https://dexscreener.com/solana/5z3EqYQo9HiCEs3R84RCDMu2n7anpDMxRhdK8PSWmrRC?maker=GuiU6MpLahPHSHYcsfSRjwLUm1AtZ9zP2eiLAkJMBjg","https://dexscreener.com/solana/5z3EqYQo9HiCEs3R84RCDMu2n7anpDMxRhdK8PSWmrRC?maker=GuiU6MpLahPHSHYcsfSRjwLUm1AtZ9zP2eiLAkJMBjg")</f>
        <v/>
      </c>
    </row>
    <row r="259">
      <c r="A259" t="inlineStr">
        <is>
          <t>BMpFQJXd7KBLJBp174fKCFcDxyrd1cTXaFvcudJLpump</t>
        </is>
      </c>
      <c r="B259" t="inlineStr">
        <is>
          <t>TREE</t>
        </is>
      </c>
      <c r="C259" t="n">
        <v>0</v>
      </c>
      <c r="D259" t="n">
        <v>12.06</v>
      </c>
      <c r="E259" t="n">
        <v>0.04</v>
      </c>
      <c r="F259" t="n">
        <v>298.62</v>
      </c>
      <c r="G259" t="n">
        <v>310.68</v>
      </c>
      <c r="H259" t="n">
        <v>140</v>
      </c>
      <c r="I259" t="n">
        <v>140</v>
      </c>
      <c r="J259" t="n">
        <v>-1</v>
      </c>
      <c r="K259" t="n">
        <v>-1</v>
      </c>
      <c r="L259">
        <f>HYPERLINK("https://www.defined.fi/sol/BMpFQJXd7KBLJBp174fKCFcDxyrd1cTXaFvcudJLpump?maker=GuiU6MpLahPHSHYcsfSRjwLUm1AtZ9zP2eiLAkJMBjg","https://www.defined.fi/sol/BMpFQJXd7KBLJBp174fKCFcDxyrd1cTXaFvcudJLpump?maker=GuiU6MpLahPHSHYcsfSRjwLUm1AtZ9zP2eiLAkJMBjg")</f>
        <v/>
      </c>
      <c r="M259">
        <f>HYPERLINK("https://dexscreener.com/solana/BMpFQJXd7KBLJBp174fKCFcDxyrd1cTXaFvcudJLpump?maker=GuiU6MpLahPHSHYcsfSRjwLUm1AtZ9zP2eiLAkJMBjg","https://dexscreener.com/solana/BMpFQJXd7KBLJBp174fKCFcDxyrd1cTXaFvcudJLpump?maker=GuiU6MpLahPHSHYcsfSRjwLUm1AtZ9zP2eiLAkJMBjg")</f>
        <v/>
      </c>
    </row>
    <row r="260">
      <c r="A260" t="inlineStr">
        <is>
          <t>BQpGv6LVWG1JRm1NdjerNSFdChMdAULJr3x9t2Swpump</t>
        </is>
      </c>
      <c r="B260" t="inlineStr">
        <is>
          <t>fomo3d.fun</t>
        </is>
      </c>
      <c r="C260" t="n">
        <v>0</v>
      </c>
      <c r="D260" t="n">
        <v>3.98</v>
      </c>
      <c r="E260" t="n">
        <v>0.02</v>
      </c>
      <c r="F260" t="n">
        <v>168.51</v>
      </c>
      <c r="G260" t="n">
        <v>172.48</v>
      </c>
      <c r="H260" t="n">
        <v>37</v>
      </c>
      <c r="I260" t="n">
        <v>37</v>
      </c>
      <c r="J260" t="n">
        <v>-1</v>
      </c>
      <c r="K260" t="n">
        <v>-1</v>
      </c>
      <c r="L260">
        <f>HYPERLINK("https://www.defined.fi/sol/BQpGv6LVWG1JRm1NdjerNSFdChMdAULJr3x9t2Swpump?maker=GuiU6MpLahPHSHYcsfSRjwLUm1AtZ9zP2eiLAkJMBjg","https://www.defined.fi/sol/BQpGv6LVWG1JRm1NdjerNSFdChMdAULJr3x9t2Swpump?maker=GuiU6MpLahPHSHYcsfSRjwLUm1AtZ9zP2eiLAkJMBjg")</f>
        <v/>
      </c>
      <c r="M260">
        <f>HYPERLINK("https://dexscreener.com/solana/BQpGv6LVWG1JRm1NdjerNSFdChMdAULJr3x9t2Swpump?maker=GuiU6MpLahPHSHYcsfSRjwLUm1AtZ9zP2eiLAkJMBjg","https://dexscreener.com/solana/BQpGv6LVWG1JRm1NdjerNSFdChMdAULJr3x9t2Swpump?maker=GuiU6MpLahPHSHYcsfSRjwLUm1AtZ9zP2eiLAkJMBjg")</f>
        <v/>
      </c>
    </row>
    <row r="261">
      <c r="A261" t="inlineStr">
        <is>
          <t>a11bdAAuV8iB2fu7X6AxAvDTo1QZ8FXB3kk5eecdasp</t>
        </is>
      </c>
      <c r="B261" t="inlineStr">
        <is>
          <t>ABR</t>
        </is>
      </c>
      <c r="C261" t="n">
        <v>0</v>
      </c>
      <c r="D261" t="n">
        <v>0.016</v>
      </c>
      <c r="E261" t="n">
        <v>-1</v>
      </c>
      <c r="F261" t="n">
        <v>2.96</v>
      </c>
      <c r="G261" t="n">
        <v>1.14</v>
      </c>
      <c r="H261" t="n">
        <v>6</v>
      </c>
      <c r="I261" t="n">
        <v>3</v>
      </c>
      <c r="J261" t="n">
        <v>-1</v>
      </c>
      <c r="K261" t="n">
        <v>-1</v>
      </c>
      <c r="L261">
        <f>HYPERLINK("https://www.defined.fi/sol/a11bdAAuV8iB2fu7X6AxAvDTo1QZ8FXB3kk5eecdasp?maker=GuiU6MpLahPHSHYcsfSRjwLUm1AtZ9zP2eiLAkJMBjg","https://www.defined.fi/sol/a11bdAAuV8iB2fu7X6AxAvDTo1QZ8FXB3kk5eecdasp?maker=GuiU6MpLahPHSHYcsfSRjwLUm1AtZ9zP2eiLAkJMBjg")</f>
        <v/>
      </c>
      <c r="M261">
        <f>HYPERLINK("https://dexscreener.com/solana/a11bdAAuV8iB2fu7X6AxAvDTo1QZ8FXB3kk5eecdasp?maker=GuiU6MpLahPHSHYcsfSRjwLUm1AtZ9zP2eiLAkJMBjg","https://dexscreener.com/solana/a11bdAAuV8iB2fu7X6AxAvDTo1QZ8FXB3kk5eecdasp?maker=GuiU6MpLahPHSHYcsfSRjwLUm1AtZ9zP2eiLAkJMBjg")</f>
        <v/>
      </c>
    </row>
    <row r="262">
      <c r="A262" t="inlineStr">
        <is>
          <t>ACeWC77UeW2DBZMe7YBsuXoxLvk4dHMnPzneApau1Au6</t>
        </is>
      </c>
      <c r="B262" t="inlineStr">
        <is>
          <t>AI</t>
        </is>
      </c>
      <c r="C262" t="n">
        <v>0</v>
      </c>
      <c r="D262" t="n">
        <v>0.157</v>
      </c>
      <c r="E262" t="n">
        <v>0.03</v>
      </c>
      <c r="F262" t="n">
        <v>4.59</v>
      </c>
      <c r="G262" t="n">
        <v>4.75</v>
      </c>
      <c r="H262" t="n">
        <v>9</v>
      </c>
      <c r="I262" t="n">
        <v>9</v>
      </c>
      <c r="J262" t="n">
        <v>-1</v>
      </c>
      <c r="K262" t="n">
        <v>-1</v>
      </c>
      <c r="L262">
        <f>HYPERLINK("https://www.defined.fi/sol/ACeWC77UeW2DBZMe7YBsuXoxLvk4dHMnPzneApau1Au6?maker=GuiU6MpLahPHSHYcsfSRjwLUm1AtZ9zP2eiLAkJMBjg","https://www.defined.fi/sol/ACeWC77UeW2DBZMe7YBsuXoxLvk4dHMnPzneApau1Au6?maker=GuiU6MpLahPHSHYcsfSRjwLUm1AtZ9zP2eiLAkJMBjg")</f>
        <v/>
      </c>
      <c r="M262">
        <f>HYPERLINK("https://dexscreener.com/solana/ACeWC77UeW2DBZMe7YBsuXoxLvk4dHMnPzneApau1Au6?maker=GuiU6MpLahPHSHYcsfSRjwLUm1AtZ9zP2eiLAkJMBjg","https://dexscreener.com/solana/ACeWC77UeW2DBZMe7YBsuXoxLvk4dHMnPzneApau1Au6?maker=GuiU6MpLahPHSHYcsfSRjwLUm1AtZ9zP2eiLAkJMBjg")</f>
        <v/>
      </c>
    </row>
    <row r="263">
      <c r="A263" t="inlineStr">
        <is>
          <t>BwFLAzM1syXYCN7AjgAcHWvtsUzKjsyFGm7osxgXpump</t>
        </is>
      </c>
      <c r="B263" t="inlineStr">
        <is>
          <t>PWENG</t>
        </is>
      </c>
      <c r="C263" t="n">
        <v>0</v>
      </c>
      <c r="D263" t="n">
        <v>0.174</v>
      </c>
      <c r="E263" t="n">
        <v>0.04</v>
      </c>
      <c r="F263" t="n">
        <v>4.52</v>
      </c>
      <c r="G263" t="n">
        <v>4.7</v>
      </c>
      <c r="H263" t="n">
        <v>6</v>
      </c>
      <c r="I263" t="n">
        <v>6</v>
      </c>
      <c r="J263" t="n">
        <v>-1</v>
      </c>
      <c r="K263" t="n">
        <v>-1</v>
      </c>
      <c r="L263">
        <f>HYPERLINK("https://www.defined.fi/sol/BwFLAzM1syXYCN7AjgAcHWvtsUzKjsyFGm7osxgXpump?maker=GuiU6MpLahPHSHYcsfSRjwLUm1AtZ9zP2eiLAkJMBjg","https://www.defined.fi/sol/BwFLAzM1syXYCN7AjgAcHWvtsUzKjsyFGm7osxgXpump?maker=GuiU6MpLahPHSHYcsfSRjwLUm1AtZ9zP2eiLAkJMBjg")</f>
        <v/>
      </c>
      <c r="M263">
        <f>HYPERLINK("https://dexscreener.com/solana/BwFLAzM1syXYCN7AjgAcHWvtsUzKjsyFGm7osxgXpump?maker=GuiU6MpLahPHSHYcsfSRjwLUm1AtZ9zP2eiLAkJMBjg","https://dexscreener.com/solana/BwFLAzM1syXYCN7AjgAcHWvtsUzKjsyFGm7osxgXpump?maker=GuiU6MpLahPHSHYcsfSRjwLUm1AtZ9zP2eiLAkJMBjg")</f>
        <v/>
      </c>
    </row>
    <row r="264">
      <c r="A264" t="inlineStr">
        <is>
          <t>AHcxvCP5se2DiqfcXwBz8i7WygwWJdd8f9S9t6nd4YsQ</t>
        </is>
      </c>
      <c r="B264" t="inlineStr">
        <is>
          <t>XCAD</t>
        </is>
      </c>
      <c r="C264" t="n">
        <v>0</v>
      </c>
      <c r="D264" t="n">
        <v>0.082</v>
      </c>
      <c r="E264" t="n">
        <v>0.01</v>
      </c>
      <c r="F264" t="n">
        <v>7.98</v>
      </c>
      <c r="G264" t="n">
        <v>8.06</v>
      </c>
      <c r="H264" t="n">
        <v>3</v>
      </c>
      <c r="I264" t="n">
        <v>3</v>
      </c>
      <c r="J264" t="n">
        <v>-1</v>
      </c>
      <c r="K264" t="n">
        <v>-1</v>
      </c>
      <c r="L264">
        <f>HYPERLINK("https://www.defined.fi/sol/AHcxvCP5se2DiqfcXwBz8i7WygwWJdd8f9S9t6nd4YsQ?maker=GuiU6MpLahPHSHYcsfSRjwLUm1AtZ9zP2eiLAkJMBjg","https://www.defined.fi/sol/AHcxvCP5se2DiqfcXwBz8i7WygwWJdd8f9S9t6nd4YsQ?maker=GuiU6MpLahPHSHYcsfSRjwLUm1AtZ9zP2eiLAkJMBjg")</f>
        <v/>
      </c>
      <c r="M264">
        <f>HYPERLINK("https://dexscreener.com/solana/AHcxvCP5se2DiqfcXwBz8i7WygwWJdd8f9S9t6nd4YsQ?maker=GuiU6MpLahPHSHYcsfSRjwLUm1AtZ9zP2eiLAkJMBjg","https://dexscreener.com/solana/AHcxvCP5se2DiqfcXwBz8i7WygwWJdd8f9S9t6nd4YsQ?maker=GuiU6MpLahPHSHYcsfSRjwLUm1AtZ9zP2eiLAkJMBjg")</f>
        <v/>
      </c>
    </row>
    <row r="265">
      <c r="A265" t="inlineStr">
        <is>
          <t>BgJW7U1u2RY5XJk9uYb5AqFRzjMtqE7pw3kaf9iw9Ntz</t>
        </is>
      </c>
      <c r="B265" t="inlineStr">
        <is>
          <t>$PELF</t>
        </is>
      </c>
      <c r="C265" t="n">
        <v>0</v>
      </c>
      <c r="D265" t="n">
        <v>0.172</v>
      </c>
      <c r="E265" t="n">
        <v>0.01</v>
      </c>
      <c r="F265" t="n">
        <v>19.57</v>
      </c>
      <c r="G265" t="n">
        <v>19.74</v>
      </c>
      <c r="H265" t="n">
        <v>6</v>
      </c>
      <c r="I265" t="n">
        <v>6</v>
      </c>
      <c r="J265" t="n">
        <v>-1</v>
      </c>
      <c r="K265" t="n">
        <v>-1</v>
      </c>
      <c r="L265">
        <f>HYPERLINK("https://www.defined.fi/sol/BgJW7U1u2RY5XJk9uYb5AqFRzjMtqE7pw3kaf9iw9Ntz?maker=GuiU6MpLahPHSHYcsfSRjwLUm1AtZ9zP2eiLAkJMBjg","https://www.defined.fi/sol/BgJW7U1u2RY5XJk9uYb5AqFRzjMtqE7pw3kaf9iw9Ntz?maker=GuiU6MpLahPHSHYcsfSRjwLUm1AtZ9zP2eiLAkJMBjg")</f>
        <v/>
      </c>
      <c r="M265">
        <f>HYPERLINK("https://dexscreener.com/solana/BgJW7U1u2RY5XJk9uYb5AqFRzjMtqE7pw3kaf9iw9Ntz?maker=GuiU6MpLahPHSHYcsfSRjwLUm1AtZ9zP2eiLAkJMBjg","https://dexscreener.com/solana/BgJW7U1u2RY5XJk9uYb5AqFRzjMtqE7pw3kaf9iw9Ntz?maker=GuiU6MpLahPHSHYcsfSRjwLUm1AtZ9zP2eiLAkJMBjg")</f>
        <v/>
      </c>
    </row>
    <row r="266">
      <c r="A266" t="inlineStr">
        <is>
          <t>oreoU2P8bN6jkk3jbaiVxYnG1dCXcYxwhwyK9jSybcp</t>
        </is>
      </c>
      <c r="B266" t="inlineStr">
        <is>
          <t>ORE</t>
        </is>
      </c>
      <c r="C266" t="n">
        <v>0</v>
      </c>
      <c r="D266" t="n">
        <v>2.92</v>
      </c>
      <c r="E266" t="n">
        <v>-1</v>
      </c>
      <c r="F266" t="n">
        <v>298.72</v>
      </c>
      <c r="G266" t="n">
        <v>304.91</v>
      </c>
      <c r="H266" t="n">
        <v>95</v>
      </c>
      <c r="I266" t="n">
        <v>95</v>
      </c>
      <c r="J266" t="n">
        <v>-1</v>
      </c>
      <c r="K266" t="n">
        <v>-1</v>
      </c>
      <c r="L266">
        <f>HYPERLINK("https://www.defined.fi/sol/oreoU2P8bN6jkk3jbaiVxYnG1dCXcYxwhwyK9jSybcp?maker=GuiU6MpLahPHSHYcsfSRjwLUm1AtZ9zP2eiLAkJMBjg","https://www.defined.fi/sol/oreoU2P8bN6jkk3jbaiVxYnG1dCXcYxwhwyK9jSybcp?maker=GuiU6MpLahPHSHYcsfSRjwLUm1AtZ9zP2eiLAkJMBjg")</f>
        <v/>
      </c>
      <c r="M266">
        <f>HYPERLINK("https://dexscreener.com/solana/oreoU2P8bN6jkk3jbaiVxYnG1dCXcYxwhwyK9jSybcp?maker=GuiU6MpLahPHSHYcsfSRjwLUm1AtZ9zP2eiLAkJMBjg","https://dexscreener.com/solana/oreoU2P8bN6jkk3jbaiVxYnG1dCXcYxwhwyK9jSybcp?maker=GuiU6MpLahPHSHYcsfSRjwLUm1AtZ9zP2eiLAkJMBjg")</f>
        <v/>
      </c>
    </row>
    <row r="267">
      <c r="A267" t="inlineStr">
        <is>
          <t>DP6BvFws5vn1e44SBjJw1SXnAKc6PEQ8DSaT7PoiabHo</t>
        </is>
      </c>
      <c r="B267" t="inlineStr">
        <is>
          <t>USDT</t>
        </is>
      </c>
      <c r="C267" t="n">
        <v>0</v>
      </c>
      <c r="D267" t="n">
        <v>0</v>
      </c>
      <c r="E267" t="n">
        <v>-1</v>
      </c>
      <c r="F267" t="n">
        <v>0</v>
      </c>
      <c r="G267" t="n">
        <v>0</v>
      </c>
      <c r="H267" t="n">
        <v>0</v>
      </c>
      <c r="I267" t="n">
        <v>0</v>
      </c>
      <c r="J267" t="n">
        <v>-1</v>
      </c>
      <c r="K267" t="n">
        <v>-1</v>
      </c>
      <c r="L267">
        <f>HYPERLINK("https://www.defined.fi/sol/DP6BvFws5vn1e44SBjJw1SXnAKc6PEQ8DSaT7PoiabHo?maker=GuiU6MpLahPHSHYcsfSRjwLUm1AtZ9zP2eiLAkJMBjg","https://www.defined.fi/sol/DP6BvFws5vn1e44SBjJw1SXnAKc6PEQ8DSaT7PoiabHo?maker=GuiU6MpLahPHSHYcsfSRjwLUm1AtZ9zP2eiLAkJMBjg")</f>
        <v/>
      </c>
      <c r="M267">
        <f>HYPERLINK("https://dexscreener.com/solana/DP6BvFws5vn1e44SBjJw1SXnAKc6PEQ8DSaT7PoiabHo?maker=GuiU6MpLahPHSHYcsfSRjwLUm1AtZ9zP2eiLAkJMBjg","https://dexscreener.com/solana/DP6BvFws5vn1e44SBjJw1SXnAKc6PEQ8DSaT7PoiabHo?maker=GuiU6MpLahPHSHYcsfSRjwLUm1AtZ9zP2eiLAkJMBjg")</f>
        <v/>
      </c>
    </row>
    <row r="268">
      <c r="A268" t="inlineStr">
        <is>
          <t>A1bcSaR4CJCGj7DvnhgeTnFg83xZALAcEQpYkBCXEsBF</t>
        </is>
      </c>
      <c r="B268" t="inlineStr">
        <is>
          <t>SHIB</t>
        </is>
      </c>
      <c r="C268" t="n">
        <v>0</v>
      </c>
      <c r="D268" t="n">
        <v>0</v>
      </c>
      <c r="E268" t="n">
        <v>-1</v>
      </c>
      <c r="F268" t="n">
        <v>0</v>
      </c>
      <c r="G268" t="n">
        <v>0</v>
      </c>
      <c r="H268" t="n">
        <v>0</v>
      </c>
      <c r="I268" t="n">
        <v>0</v>
      </c>
      <c r="J268" t="n">
        <v>-1</v>
      </c>
      <c r="K268" t="n">
        <v>-1</v>
      </c>
      <c r="L268">
        <f>HYPERLINK("https://www.defined.fi/sol/A1bcSaR4CJCGj7DvnhgeTnFg83xZALAcEQpYkBCXEsBF?maker=GuiU6MpLahPHSHYcsfSRjwLUm1AtZ9zP2eiLAkJMBjg","https://www.defined.fi/sol/A1bcSaR4CJCGj7DvnhgeTnFg83xZALAcEQpYkBCXEsBF?maker=GuiU6MpLahPHSHYcsfSRjwLUm1AtZ9zP2eiLAkJMBjg")</f>
        <v/>
      </c>
      <c r="M268">
        <f>HYPERLINK("https://dexscreener.com/solana/A1bcSaR4CJCGj7DvnhgeTnFg83xZALAcEQpYkBCXEsBF?maker=GuiU6MpLahPHSHYcsfSRjwLUm1AtZ9zP2eiLAkJMBjg","https://dexscreener.com/solana/A1bcSaR4CJCGj7DvnhgeTnFg83xZALAcEQpYkBCXEsBF?maker=GuiU6MpLahPHSHYcsfSRjwLUm1AtZ9zP2eiLAkJMBjg")</f>
        <v/>
      </c>
    </row>
    <row r="269">
      <c r="A269" t="inlineStr">
        <is>
          <t>GmbC2HgWpHpq9SHnmEXZNT5e1zgcU9oASDqbAkGTpump</t>
        </is>
      </c>
      <c r="B269" t="inlineStr">
        <is>
          <t>CATANA</t>
        </is>
      </c>
      <c r="C269" t="n">
        <v>0</v>
      </c>
      <c r="D269" t="n">
        <v>1.79</v>
      </c>
      <c r="E269" t="n">
        <v>0.03</v>
      </c>
      <c r="F269" t="n">
        <v>60.46</v>
      </c>
      <c r="G269" t="n">
        <v>62.25</v>
      </c>
      <c r="H269" t="n">
        <v>39</v>
      </c>
      <c r="I269" t="n">
        <v>39</v>
      </c>
      <c r="J269" t="n">
        <v>-1</v>
      </c>
      <c r="K269" t="n">
        <v>-1</v>
      </c>
      <c r="L269">
        <f>HYPERLINK("https://www.defined.fi/sol/GmbC2HgWpHpq9SHnmEXZNT5e1zgcU9oASDqbAkGTpump?maker=GuiU6MpLahPHSHYcsfSRjwLUm1AtZ9zP2eiLAkJMBjg","https://www.defined.fi/sol/GmbC2HgWpHpq9SHnmEXZNT5e1zgcU9oASDqbAkGTpump?maker=GuiU6MpLahPHSHYcsfSRjwLUm1AtZ9zP2eiLAkJMBjg")</f>
        <v/>
      </c>
      <c r="M269">
        <f>HYPERLINK("https://dexscreener.com/solana/GmbC2HgWpHpq9SHnmEXZNT5e1zgcU9oASDqbAkGTpump?maker=GuiU6MpLahPHSHYcsfSRjwLUm1AtZ9zP2eiLAkJMBjg","https://dexscreener.com/solana/GmbC2HgWpHpq9SHnmEXZNT5e1zgcU9oASDqbAkGTpump?maker=GuiU6MpLahPHSHYcsfSRjwLUm1AtZ9zP2eiLAkJMBjg")</f>
        <v/>
      </c>
    </row>
    <row r="270">
      <c r="A270" t="inlineStr">
        <is>
          <t>HuiVprCHCucHUb5bX6EXFJd7wuwvdASFzzge4ahXpump</t>
        </is>
      </c>
      <c r="B270" t="inlineStr">
        <is>
          <t>Tilly</t>
        </is>
      </c>
      <c r="C270" t="n">
        <v>0</v>
      </c>
      <c r="D270" t="n">
        <v>31.24</v>
      </c>
      <c r="E270" t="n">
        <v>0.02</v>
      </c>
      <c r="F270" t="n">
        <v>1357.51</v>
      </c>
      <c r="G270" t="n">
        <v>1388.75</v>
      </c>
      <c r="H270" t="n">
        <v>329</v>
      </c>
      <c r="I270" t="n">
        <v>329</v>
      </c>
      <c r="J270" t="n">
        <v>-1</v>
      </c>
      <c r="K270" t="n">
        <v>-1</v>
      </c>
      <c r="L270">
        <f>HYPERLINK("https://www.defined.fi/sol/HuiVprCHCucHUb5bX6EXFJd7wuwvdASFzzge4ahXpump?maker=GuiU6MpLahPHSHYcsfSRjwLUm1AtZ9zP2eiLAkJMBjg","https://www.defined.fi/sol/HuiVprCHCucHUb5bX6EXFJd7wuwvdASFzzge4ahXpump?maker=GuiU6MpLahPHSHYcsfSRjwLUm1AtZ9zP2eiLAkJMBjg")</f>
        <v/>
      </c>
      <c r="M270">
        <f>HYPERLINK("https://dexscreener.com/solana/HuiVprCHCucHUb5bX6EXFJd7wuwvdASFzzge4ahXpump?maker=GuiU6MpLahPHSHYcsfSRjwLUm1AtZ9zP2eiLAkJMBjg","https://dexscreener.com/solana/HuiVprCHCucHUb5bX6EXFJd7wuwvdASFzzge4ahXpump?maker=GuiU6MpLahPHSHYcsfSRjwLUm1AtZ9zP2eiLAkJMBjg")</f>
        <v/>
      </c>
    </row>
    <row r="271">
      <c r="A271" t="inlineStr">
        <is>
          <t>C2Tfxi3qhAHKjUHWG5TJCkavZ3DwzX3RNbPja4RNpump</t>
        </is>
      </c>
      <c r="B271" t="inlineStr">
        <is>
          <t>think</t>
        </is>
      </c>
      <c r="C271" t="n">
        <v>0</v>
      </c>
      <c r="D271" t="n">
        <v>3.04</v>
      </c>
      <c r="E271" t="n">
        <v>0.03</v>
      </c>
      <c r="F271" t="n">
        <v>104.04</v>
      </c>
      <c r="G271" t="n">
        <v>107.08</v>
      </c>
      <c r="H271" t="n">
        <v>68</v>
      </c>
      <c r="I271" t="n">
        <v>68</v>
      </c>
      <c r="J271" t="n">
        <v>-1</v>
      </c>
      <c r="K271" t="n">
        <v>-1</v>
      </c>
      <c r="L271">
        <f>HYPERLINK("https://www.defined.fi/sol/C2Tfxi3qhAHKjUHWG5TJCkavZ3DwzX3RNbPja4RNpump?maker=GuiU6MpLahPHSHYcsfSRjwLUm1AtZ9zP2eiLAkJMBjg","https://www.defined.fi/sol/C2Tfxi3qhAHKjUHWG5TJCkavZ3DwzX3RNbPja4RNpump?maker=GuiU6MpLahPHSHYcsfSRjwLUm1AtZ9zP2eiLAkJMBjg")</f>
        <v/>
      </c>
      <c r="M271">
        <f>HYPERLINK("https://dexscreener.com/solana/C2Tfxi3qhAHKjUHWG5TJCkavZ3DwzX3RNbPja4RNpump?maker=GuiU6MpLahPHSHYcsfSRjwLUm1AtZ9zP2eiLAkJMBjg","https://dexscreener.com/solana/C2Tfxi3qhAHKjUHWG5TJCkavZ3DwzX3RNbPja4RNpump?maker=GuiU6MpLahPHSHYcsfSRjwLUm1AtZ9zP2eiLAkJMBjg")</f>
        <v/>
      </c>
    </row>
    <row r="272">
      <c r="A272" t="inlineStr">
        <is>
          <t>DHoadXCbf6TcadkcMGJ8kFRdDa2sXPQ1KrgodUDRpump</t>
        </is>
      </c>
      <c r="B272" t="inlineStr">
        <is>
          <t>CHIIKAWA</t>
        </is>
      </c>
      <c r="C272" t="n">
        <v>0</v>
      </c>
      <c r="D272" t="n">
        <v>4.51</v>
      </c>
      <c r="E272" t="n">
        <v>0.03</v>
      </c>
      <c r="F272" t="n">
        <v>144.13</v>
      </c>
      <c r="G272" t="n">
        <v>148.64</v>
      </c>
      <c r="H272" t="n">
        <v>103</v>
      </c>
      <c r="I272" t="n">
        <v>103</v>
      </c>
      <c r="J272" t="n">
        <v>-1</v>
      </c>
      <c r="K272" t="n">
        <v>-1</v>
      </c>
      <c r="L272">
        <f>HYPERLINK("https://www.defined.fi/sol/DHoadXCbf6TcadkcMGJ8kFRdDa2sXPQ1KrgodUDRpump?maker=GuiU6MpLahPHSHYcsfSRjwLUm1AtZ9zP2eiLAkJMBjg","https://www.defined.fi/sol/DHoadXCbf6TcadkcMGJ8kFRdDa2sXPQ1KrgodUDRpump?maker=GuiU6MpLahPHSHYcsfSRjwLUm1AtZ9zP2eiLAkJMBjg")</f>
        <v/>
      </c>
      <c r="M272">
        <f>HYPERLINK("https://dexscreener.com/solana/DHoadXCbf6TcadkcMGJ8kFRdDa2sXPQ1KrgodUDRpump?maker=GuiU6MpLahPHSHYcsfSRjwLUm1AtZ9zP2eiLAkJMBjg","https://dexscreener.com/solana/DHoadXCbf6TcadkcMGJ8kFRdDa2sXPQ1KrgodUDRpump?maker=GuiU6MpLahPHSHYcsfSRjwLUm1AtZ9zP2eiLAkJMBjg")</f>
        <v/>
      </c>
    </row>
    <row r="273">
      <c r="A273" t="inlineStr">
        <is>
          <t>qiaupfns561LJPudU2YL48S2mx1nbekrn8V4RrpyJG6</t>
        </is>
      </c>
      <c r="B273" t="inlineStr">
        <is>
          <t>Zazu</t>
        </is>
      </c>
      <c r="C273" t="n">
        <v>0</v>
      </c>
      <c r="D273" t="n">
        <v>8.369999999999999</v>
      </c>
      <c r="E273" t="n">
        <v>0.03</v>
      </c>
      <c r="F273" t="n">
        <v>285.2</v>
      </c>
      <c r="G273" t="n">
        <v>293.57</v>
      </c>
      <c r="H273" t="n">
        <v>204</v>
      </c>
      <c r="I273" t="n">
        <v>204</v>
      </c>
      <c r="J273" t="n">
        <v>-1</v>
      </c>
      <c r="K273" t="n">
        <v>-1</v>
      </c>
      <c r="L273">
        <f>HYPERLINK("https://www.defined.fi/sol/qiaupfns561LJPudU2YL48S2mx1nbekrn8V4RrpyJG6?maker=GuiU6MpLahPHSHYcsfSRjwLUm1AtZ9zP2eiLAkJMBjg","https://www.defined.fi/sol/qiaupfns561LJPudU2YL48S2mx1nbekrn8V4RrpyJG6?maker=GuiU6MpLahPHSHYcsfSRjwLUm1AtZ9zP2eiLAkJMBjg")</f>
        <v/>
      </c>
      <c r="M273">
        <f>HYPERLINK("https://dexscreener.com/solana/qiaupfns561LJPudU2YL48S2mx1nbekrn8V4RrpyJG6?maker=GuiU6MpLahPHSHYcsfSRjwLUm1AtZ9zP2eiLAkJMBjg","https://dexscreener.com/solana/qiaupfns561LJPudU2YL48S2mx1nbekrn8V4RrpyJG6?maker=GuiU6MpLahPHSHYcsfSRjwLUm1AtZ9zP2eiLAkJMBjg")</f>
        <v/>
      </c>
    </row>
    <row r="274">
      <c r="A274" t="inlineStr">
        <is>
          <t>8fZL148nnC168RAVCZh4PkjvMZmxMEfMLDhoziWVPnqf</t>
        </is>
      </c>
      <c r="B274" t="inlineStr">
        <is>
          <t>NiggaButt</t>
        </is>
      </c>
      <c r="C274" t="n">
        <v>0</v>
      </c>
      <c r="D274" t="n">
        <v>0.292</v>
      </c>
      <c r="E274" t="n">
        <v>0.01</v>
      </c>
      <c r="F274" t="n">
        <v>30.66</v>
      </c>
      <c r="G274" t="n">
        <v>30.68</v>
      </c>
      <c r="H274" t="n">
        <v>29</v>
      </c>
      <c r="I274" t="n">
        <v>29</v>
      </c>
      <c r="J274" t="n">
        <v>-1</v>
      </c>
      <c r="K274" t="n">
        <v>-1</v>
      </c>
      <c r="L274">
        <f>HYPERLINK("https://www.defined.fi/sol/8fZL148nnC168RAVCZh4PkjvMZmxMEfMLDhoziWVPnqf?maker=GuiU6MpLahPHSHYcsfSRjwLUm1AtZ9zP2eiLAkJMBjg","https://www.defined.fi/sol/8fZL148nnC168RAVCZh4PkjvMZmxMEfMLDhoziWVPnqf?maker=GuiU6MpLahPHSHYcsfSRjwLUm1AtZ9zP2eiLAkJMBjg")</f>
        <v/>
      </c>
      <c r="M274">
        <f>HYPERLINK("https://dexscreener.com/solana/8fZL148nnC168RAVCZh4PkjvMZmxMEfMLDhoziWVPnqf?maker=GuiU6MpLahPHSHYcsfSRjwLUm1AtZ9zP2eiLAkJMBjg","https://dexscreener.com/solana/8fZL148nnC168RAVCZh4PkjvMZmxMEfMLDhoziWVPnqf?maker=GuiU6MpLahPHSHYcsfSRjwLUm1AtZ9zP2eiLAkJMBjg")</f>
        <v/>
      </c>
    </row>
    <row r="275">
      <c r="A275" t="inlineStr">
        <is>
          <t>ENoD8J2J6wNHkcJkvVBkwq5JMiR1oNBfBZRkoHCQogyT</t>
        </is>
      </c>
      <c r="B275" t="inlineStr">
        <is>
          <t>AABL</t>
        </is>
      </c>
      <c r="C275" t="n">
        <v>0</v>
      </c>
      <c r="D275" t="n">
        <v>0.996</v>
      </c>
      <c r="E275" t="n">
        <v>0.02</v>
      </c>
      <c r="F275" t="n">
        <v>59.91</v>
      </c>
      <c r="G275" t="n">
        <v>60.91</v>
      </c>
      <c r="H275" t="n">
        <v>34</v>
      </c>
      <c r="I275" t="n">
        <v>34</v>
      </c>
      <c r="J275" t="n">
        <v>-1</v>
      </c>
      <c r="K275" t="n">
        <v>-1</v>
      </c>
      <c r="L275">
        <f>HYPERLINK("https://www.defined.fi/sol/ENoD8J2J6wNHkcJkvVBkwq5JMiR1oNBfBZRkoHCQogyT?maker=GuiU6MpLahPHSHYcsfSRjwLUm1AtZ9zP2eiLAkJMBjg","https://www.defined.fi/sol/ENoD8J2J6wNHkcJkvVBkwq5JMiR1oNBfBZRkoHCQogyT?maker=GuiU6MpLahPHSHYcsfSRjwLUm1AtZ9zP2eiLAkJMBjg")</f>
        <v/>
      </c>
      <c r="M275">
        <f>HYPERLINK("https://dexscreener.com/solana/ENoD8J2J6wNHkcJkvVBkwq5JMiR1oNBfBZRkoHCQogyT?maker=GuiU6MpLahPHSHYcsfSRjwLUm1AtZ9zP2eiLAkJMBjg","https://dexscreener.com/solana/ENoD8J2J6wNHkcJkvVBkwq5JMiR1oNBfBZRkoHCQogyT?maker=GuiU6MpLahPHSHYcsfSRjwLUm1AtZ9zP2eiLAkJMBjg")</f>
        <v/>
      </c>
    </row>
    <row r="276">
      <c r="A276" t="inlineStr">
        <is>
          <t>FCZKwHd9Qn1EQj8fFuNLB8dupAWCoJJNePbMqyHhS77b</t>
        </is>
      </c>
      <c r="B276" t="inlineStr">
        <is>
          <t>XYO</t>
        </is>
      </c>
      <c r="C276" t="n">
        <v>0</v>
      </c>
      <c r="D276" t="n">
        <v>0.023</v>
      </c>
      <c r="E276" t="n">
        <v>-1</v>
      </c>
      <c r="F276" t="n">
        <v>6.35</v>
      </c>
      <c r="G276" t="n">
        <v>6.37</v>
      </c>
      <c r="H276" t="n">
        <v>2</v>
      </c>
      <c r="I276" t="n">
        <v>2</v>
      </c>
      <c r="J276" t="n">
        <v>-1</v>
      </c>
      <c r="K276" t="n">
        <v>-1</v>
      </c>
      <c r="L276">
        <f>HYPERLINK("https://www.defined.fi/sol/FCZKwHd9Qn1EQj8fFuNLB8dupAWCoJJNePbMqyHhS77b?maker=GuiU6MpLahPHSHYcsfSRjwLUm1AtZ9zP2eiLAkJMBjg","https://www.defined.fi/sol/FCZKwHd9Qn1EQj8fFuNLB8dupAWCoJJNePbMqyHhS77b?maker=GuiU6MpLahPHSHYcsfSRjwLUm1AtZ9zP2eiLAkJMBjg")</f>
        <v/>
      </c>
      <c r="M276">
        <f>HYPERLINK("https://dexscreener.com/solana/FCZKwHd9Qn1EQj8fFuNLB8dupAWCoJJNePbMqyHhS77b?maker=GuiU6MpLahPHSHYcsfSRjwLUm1AtZ9zP2eiLAkJMBjg","https://dexscreener.com/solana/FCZKwHd9Qn1EQj8fFuNLB8dupAWCoJJNePbMqyHhS77b?maker=GuiU6MpLahPHSHYcsfSRjwLUm1AtZ9zP2eiLAkJMBjg")</f>
        <v/>
      </c>
    </row>
    <row r="277">
      <c r="A277" t="inlineStr">
        <is>
          <t>exRqAuXs967fDkymNXo4eqZEQihEubstBCXPXxwpump</t>
        </is>
      </c>
      <c r="B277" t="inlineStr">
        <is>
          <t>cig</t>
        </is>
      </c>
      <c r="C277" t="n">
        <v>1</v>
      </c>
      <c r="D277" t="n">
        <v>0.016</v>
      </c>
      <c r="E277" t="n">
        <v>0.01</v>
      </c>
      <c r="F277" t="n">
        <v>1.1</v>
      </c>
      <c r="G277" t="n">
        <v>1.12</v>
      </c>
      <c r="H277" t="n">
        <v>1</v>
      </c>
      <c r="I277" t="n">
        <v>1</v>
      </c>
      <c r="J277" t="n">
        <v>-1</v>
      </c>
      <c r="K277" t="n">
        <v>-1</v>
      </c>
      <c r="L277">
        <f>HYPERLINK("https://www.defined.fi/sol/exRqAuXs967fDkymNXo4eqZEQihEubstBCXPXxwpump?maker=GuiU6MpLahPHSHYcsfSRjwLUm1AtZ9zP2eiLAkJMBjg","https://www.defined.fi/sol/exRqAuXs967fDkymNXo4eqZEQihEubstBCXPXxwpump?maker=GuiU6MpLahPHSHYcsfSRjwLUm1AtZ9zP2eiLAkJMBjg")</f>
        <v/>
      </c>
      <c r="M277">
        <f>HYPERLINK("https://dexscreener.com/solana/exRqAuXs967fDkymNXo4eqZEQihEubstBCXPXxwpump?maker=GuiU6MpLahPHSHYcsfSRjwLUm1AtZ9zP2eiLAkJMBjg","https://dexscreener.com/solana/exRqAuXs967fDkymNXo4eqZEQihEubstBCXPXxwpump?maker=GuiU6MpLahPHSHYcsfSRjwLUm1AtZ9zP2eiLAkJMBjg")</f>
        <v/>
      </c>
    </row>
    <row r="278">
      <c r="A278" t="inlineStr">
        <is>
          <t>BVG3BJH4ghUPJT9mCi7JbziNwx3dqRTzgo9x5poGpump</t>
        </is>
      </c>
      <c r="B278" t="inlineStr">
        <is>
          <t>rocky</t>
        </is>
      </c>
      <c r="C278" t="n">
        <v>1</v>
      </c>
      <c r="D278" t="n">
        <v>2.07</v>
      </c>
      <c r="E278" t="n">
        <v>0.01</v>
      </c>
      <c r="F278" t="n">
        <v>176.87</v>
      </c>
      <c r="G278" t="n">
        <v>186.38</v>
      </c>
      <c r="H278" t="n">
        <v>66</v>
      </c>
      <c r="I278" t="n">
        <v>67</v>
      </c>
      <c r="J278" t="n">
        <v>-1</v>
      </c>
      <c r="K278" t="n">
        <v>-1</v>
      </c>
      <c r="L278">
        <f>HYPERLINK("https://www.defined.fi/sol/BVG3BJH4ghUPJT9mCi7JbziNwx3dqRTzgo9x5poGpump?maker=GuiU6MpLahPHSHYcsfSRjwLUm1AtZ9zP2eiLAkJMBjg","https://www.defined.fi/sol/BVG3BJH4ghUPJT9mCi7JbziNwx3dqRTzgo9x5poGpump?maker=GuiU6MpLahPHSHYcsfSRjwLUm1AtZ9zP2eiLAkJMBjg")</f>
        <v/>
      </c>
      <c r="M278">
        <f>HYPERLINK("https://dexscreener.com/solana/BVG3BJH4ghUPJT9mCi7JbziNwx3dqRTzgo9x5poGpump?maker=GuiU6MpLahPHSHYcsfSRjwLUm1AtZ9zP2eiLAkJMBjg","https://dexscreener.com/solana/BVG3BJH4ghUPJT9mCi7JbziNwx3dqRTzgo9x5poGpump?maker=GuiU6MpLahPHSHYcsfSRjwLUm1AtZ9zP2eiLAkJMBjg")</f>
        <v/>
      </c>
    </row>
    <row r="279">
      <c r="A279" t="inlineStr">
        <is>
          <t>Fg4TfyY9WEp75QLkdoK936xNz656iEY2CHM6nnompump</t>
        </is>
      </c>
      <c r="B279" t="inlineStr">
        <is>
          <t>BB</t>
        </is>
      </c>
      <c r="C279" t="n">
        <v>1</v>
      </c>
      <c r="D279" t="n">
        <v>0.189</v>
      </c>
      <c r="E279" t="n">
        <v>0.02</v>
      </c>
      <c r="F279" t="n">
        <v>10.32</v>
      </c>
      <c r="G279" t="n">
        <v>10.51</v>
      </c>
      <c r="H279" t="n">
        <v>7</v>
      </c>
      <c r="I279" t="n">
        <v>7</v>
      </c>
      <c r="J279" t="n">
        <v>-1</v>
      </c>
      <c r="K279" t="n">
        <v>-1</v>
      </c>
      <c r="L279">
        <f>HYPERLINK("https://www.defined.fi/sol/Fg4TfyY9WEp75QLkdoK936xNz656iEY2CHM6nnompump?maker=GuiU6MpLahPHSHYcsfSRjwLUm1AtZ9zP2eiLAkJMBjg","https://www.defined.fi/sol/Fg4TfyY9WEp75QLkdoK936xNz656iEY2CHM6nnompump?maker=GuiU6MpLahPHSHYcsfSRjwLUm1AtZ9zP2eiLAkJMBjg")</f>
        <v/>
      </c>
      <c r="M279">
        <f>HYPERLINK("https://dexscreener.com/solana/Fg4TfyY9WEp75QLkdoK936xNz656iEY2CHM6nnompump?maker=GuiU6MpLahPHSHYcsfSRjwLUm1AtZ9zP2eiLAkJMBjg","https://dexscreener.com/solana/Fg4TfyY9WEp75QLkdoK936xNz656iEY2CHM6nnompump?maker=GuiU6MpLahPHSHYcsfSRjwLUm1AtZ9zP2eiLAkJMBjg")</f>
        <v/>
      </c>
    </row>
    <row r="280">
      <c r="A280" t="inlineStr">
        <is>
          <t>6dKCoWjpj5MFU5gWDEFdpUUeBasBLK3wLEwhUzQPAa1e</t>
        </is>
      </c>
      <c r="B280" t="inlineStr">
        <is>
          <t>CHEX</t>
        </is>
      </c>
      <c r="C280" t="n">
        <v>1</v>
      </c>
      <c r="D280" t="n">
        <v>4.14</v>
      </c>
      <c r="E280" t="n">
        <v>0.03</v>
      </c>
      <c r="F280" t="n">
        <v>150.96</v>
      </c>
      <c r="G280" t="n">
        <v>155.11</v>
      </c>
      <c r="H280" t="n">
        <v>18</v>
      </c>
      <c r="I280" t="n">
        <v>18</v>
      </c>
      <c r="J280" t="n">
        <v>-1</v>
      </c>
      <c r="K280" t="n">
        <v>-1</v>
      </c>
      <c r="L280">
        <f>HYPERLINK("https://www.defined.fi/sol/6dKCoWjpj5MFU5gWDEFdpUUeBasBLK3wLEwhUzQPAa1e?maker=GuiU6MpLahPHSHYcsfSRjwLUm1AtZ9zP2eiLAkJMBjg","https://www.defined.fi/sol/6dKCoWjpj5MFU5gWDEFdpUUeBasBLK3wLEwhUzQPAa1e?maker=GuiU6MpLahPHSHYcsfSRjwLUm1AtZ9zP2eiLAkJMBjg")</f>
        <v/>
      </c>
      <c r="M280">
        <f>HYPERLINK("https://dexscreener.com/solana/6dKCoWjpj5MFU5gWDEFdpUUeBasBLK3wLEwhUzQPAa1e?maker=GuiU6MpLahPHSHYcsfSRjwLUm1AtZ9zP2eiLAkJMBjg","https://dexscreener.com/solana/6dKCoWjpj5MFU5gWDEFdpUUeBasBLK3wLEwhUzQPAa1e?maker=GuiU6MpLahPHSHYcsfSRjwLUm1AtZ9zP2eiLAkJMBjg")</f>
        <v/>
      </c>
    </row>
    <row r="281">
      <c r="A281" t="inlineStr">
        <is>
          <t>4y9E3tJpGNzRr1592oWTPECgyp2VDSc1Bf3DqAm5FZsK</t>
        </is>
      </c>
      <c r="B281" t="inlineStr">
        <is>
          <t>FATGF</t>
        </is>
      </c>
      <c r="C281" t="n">
        <v>1</v>
      </c>
      <c r="D281" t="n">
        <v>3.64</v>
      </c>
      <c r="E281" t="n">
        <v>0.04</v>
      </c>
      <c r="F281" t="n">
        <v>91.25</v>
      </c>
      <c r="G281" t="n">
        <v>98.58</v>
      </c>
      <c r="H281" t="n">
        <v>34</v>
      </c>
      <c r="I281" t="n">
        <v>34</v>
      </c>
      <c r="J281" t="n">
        <v>-1</v>
      </c>
      <c r="K281" t="n">
        <v>-1</v>
      </c>
      <c r="L281">
        <f>HYPERLINK("https://www.defined.fi/sol/4y9E3tJpGNzRr1592oWTPECgyp2VDSc1Bf3DqAm5FZsK?maker=GuiU6MpLahPHSHYcsfSRjwLUm1AtZ9zP2eiLAkJMBjg","https://www.defined.fi/sol/4y9E3tJpGNzRr1592oWTPECgyp2VDSc1Bf3DqAm5FZsK?maker=GuiU6MpLahPHSHYcsfSRjwLUm1AtZ9zP2eiLAkJMBjg")</f>
        <v/>
      </c>
      <c r="M281">
        <f>HYPERLINK("https://dexscreener.com/solana/4y9E3tJpGNzRr1592oWTPECgyp2VDSc1Bf3DqAm5FZsK?maker=GuiU6MpLahPHSHYcsfSRjwLUm1AtZ9zP2eiLAkJMBjg","https://dexscreener.com/solana/4y9E3tJpGNzRr1592oWTPECgyp2VDSc1Bf3DqAm5FZsK?maker=GuiU6MpLahPHSHYcsfSRjwLUm1AtZ9zP2eiLAkJMBjg")</f>
        <v/>
      </c>
    </row>
    <row r="282">
      <c r="A282" t="inlineStr">
        <is>
          <t>4amstKcbziHCqwev9esMtRGDTdjHSviiNXT7WtajgjUq</t>
        </is>
      </c>
      <c r="B282" t="inlineStr">
        <is>
          <t>HACHI</t>
        </is>
      </c>
      <c r="C282" t="n">
        <v>1</v>
      </c>
      <c r="D282" t="n">
        <v>0.062</v>
      </c>
      <c r="E282" t="n">
        <v>0.04</v>
      </c>
      <c r="F282" t="n">
        <v>1.74</v>
      </c>
      <c r="G282" t="n">
        <v>1.8</v>
      </c>
      <c r="H282" t="n">
        <v>3</v>
      </c>
      <c r="I282" t="n">
        <v>3</v>
      </c>
      <c r="J282" t="n">
        <v>-1</v>
      </c>
      <c r="K282" t="n">
        <v>-1</v>
      </c>
      <c r="L282">
        <f>HYPERLINK("https://www.defined.fi/sol/4amstKcbziHCqwev9esMtRGDTdjHSviiNXT7WtajgjUq?maker=GuiU6MpLahPHSHYcsfSRjwLUm1AtZ9zP2eiLAkJMBjg","https://www.defined.fi/sol/4amstKcbziHCqwev9esMtRGDTdjHSviiNXT7WtajgjUq?maker=GuiU6MpLahPHSHYcsfSRjwLUm1AtZ9zP2eiLAkJMBjg")</f>
        <v/>
      </c>
      <c r="M282">
        <f>HYPERLINK("https://dexscreener.com/solana/4amstKcbziHCqwev9esMtRGDTdjHSviiNXT7WtajgjUq?maker=GuiU6MpLahPHSHYcsfSRjwLUm1AtZ9zP2eiLAkJMBjg","https://dexscreener.com/solana/4amstKcbziHCqwev9esMtRGDTdjHSviiNXT7WtajgjUq?maker=GuiU6MpLahPHSHYcsfSRjwLUm1AtZ9zP2eiLAkJMBjg")</f>
        <v/>
      </c>
    </row>
    <row r="283">
      <c r="A283" t="inlineStr">
        <is>
          <t>7XJiwLDrjzxDYdZipnJXzpr1iDTmK55XixSFAa7JgNEL</t>
        </is>
      </c>
      <c r="B283" t="inlineStr">
        <is>
          <t>MLG</t>
        </is>
      </c>
      <c r="C283" t="n">
        <v>1</v>
      </c>
      <c r="D283" t="n">
        <v>0.081</v>
      </c>
      <c r="E283" t="n">
        <v>0.04</v>
      </c>
      <c r="F283" t="n">
        <v>1.91</v>
      </c>
      <c r="G283" t="n">
        <v>1.99</v>
      </c>
      <c r="H283" t="n">
        <v>3</v>
      </c>
      <c r="I283" t="n">
        <v>3</v>
      </c>
      <c r="J283" t="n">
        <v>-1</v>
      </c>
      <c r="K283" t="n">
        <v>-1</v>
      </c>
      <c r="L283">
        <f>HYPERLINK("https://www.defined.fi/sol/7XJiwLDrjzxDYdZipnJXzpr1iDTmK55XixSFAa7JgNEL?maker=GuiU6MpLahPHSHYcsfSRjwLUm1AtZ9zP2eiLAkJMBjg","https://www.defined.fi/sol/7XJiwLDrjzxDYdZipnJXzpr1iDTmK55XixSFAa7JgNEL?maker=GuiU6MpLahPHSHYcsfSRjwLUm1AtZ9zP2eiLAkJMBjg")</f>
        <v/>
      </c>
      <c r="M283">
        <f>HYPERLINK("https://dexscreener.com/solana/7XJiwLDrjzxDYdZipnJXzpr1iDTmK55XixSFAa7JgNEL?maker=GuiU6MpLahPHSHYcsfSRjwLUm1AtZ9zP2eiLAkJMBjg","https://dexscreener.com/solana/7XJiwLDrjzxDYdZipnJXzpr1iDTmK55XixSFAa7JgNEL?maker=GuiU6MpLahPHSHYcsfSRjwLUm1AtZ9zP2eiLAkJMBjg")</f>
        <v/>
      </c>
    </row>
    <row r="284">
      <c r="A284" t="inlineStr">
        <is>
          <t>8x9c5qa4nvakKo5wHPbPa5xvTVMKmS26w4DRpCQLCLk3</t>
        </is>
      </c>
      <c r="B284" t="inlineStr">
        <is>
          <t>PAINT</t>
        </is>
      </c>
      <c r="C284" t="n">
        <v>1</v>
      </c>
      <c r="D284" t="n">
        <v>8.880000000000001</v>
      </c>
      <c r="E284" t="n">
        <v>0.07000000000000001</v>
      </c>
      <c r="F284" t="n">
        <v>130.22</v>
      </c>
      <c r="G284" t="n">
        <v>139.09</v>
      </c>
      <c r="H284" t="n">
        <v>54</v>
      </c>
      <c r="I284" t="n">
        <v>54</v>
      </c>
      <c r="J284" t="n">
        <v>-1</v>
      </c>
      <c r="K284" t="n">
        <v>-1</v>
      </c>
      <c r="L284">
        <f>HYPERLINK("https://www.defined.fi/sol/8x9c5qa4nvakKo5wHPbPa5xvTVMKmS26w4DRpCQLCLk3?maker=GuiU6MpLahPHSHYcsfSRjwLUm1AtZ9zP2eiLAkJMBjg","https://www.defined.fi/sol/8x9c5qa4nvakKo5wHPbPa5xvTVMKmS26w4DRpCQLCLk3?maker=GuiU6MpLahPHSHYcsfSRjwLUm1AtZ9zP2eiLAkJMBjg")</f>
        <v/>
      </c>
      <c r="M284">
        <f>HYPERLINK("https://dexscreener.com/solana/8x9c5qa4nvakKo5wHPbPa5xvTVMKmS26w4DRpCQLCLk3?maker=GuiU6MpLahPHSHYcsfSRjwLUm1AtZ9zP2eiLAkJMBjg","https://dexscreener.com/solana/8x9c5qa4nvakKo5wHPbPa5xvTVMKmS26w4DRpCQLCLk3?maker=GuiU6MpLahPHSHYcsfSRjwLUm1AtZ9zP2eiLAkJMBjg")</f>
        <v/>
      </c>
    </row>
    <row r="285">
      <c r="A285" t="inlineStr">
        <is>
          <t>Ffs23XgzXViCtB4Hhb9K1tHMi42RDbaaN8xVvP7YCggm</t>
        </is>
      </c>
      <c r="B285" t="inlineStr">
        <is>
          <t>Kieth</t>
        </is>
      </c>
      <c r="C285" t="n">
        <v>1</v>
      </c>
      <c r="D285" t="n">
        <v>2.17</v>
      </c>
      <c r="E285" t="n">
        <v>0.03</v>
      </c>
      <c r="F285" t="n">
        <v>64.92</v>
      </c>
      <c r="G285" t="n">
        <v>67.09</v>
      </c>
      <c r="H285" t="n">
        <v>61</v>
      </c>
      <c r="I285" t="n">
        <v>61</v>
      </c>
      <c r="J285" t="n">
        <v>-1</v>
      </c>
      <c r="K285" t="n">
        <v>-1</v>
      </c>
      <c r="L285">
        <f>HYPERLINK("https://www.defined.fi/sol/Ffs23XgzXViCtB4Hhb9K1tHMi42RDbaaN8xVvP7YCggm?maker=GuiU6MpLahPHSHYcsfSRjwLUm1AtZ9zP2eiLAkJMBjg","https://www.defined.fi/sol/Ffs23XgzXViCtB4Hhb9K1tHMi42RDbaaN8xVvP7YCggm?maker=GuiU6MpLahPHSHYcsfSRjwLUm1AtZ9zP2eiLAkJMBjg")</f>
        <v/>
      </c>
      <c r="M285">
        <f>HYPERLINK("https://dexscreener.com/solana/Ffs23XgzXViCtB4Hhb9K1tHMi42RDbaaN8xVvP7YCggm?maker=GuiU6MpLahPHSHYcsfSRjwLUm1AtZ9zP2eiLAkJMBjg","https://dexscreener.com/solana/Ffs23XgzXViCtB4Hhb9K1tHMi42RDbaaN8xVvP7YCggm?maker=GuiU6MpLahPHSHYcsfSRjwLUm1AtZ9zP2eiLAkJMBjg")</f>
        <v/>
      </c>
    </row>
    <row r="286">
      <c r="A286" t="inlineStr">
        <is>
          <t>FqnqT1GKi8S4Gyk5wnSKvJjXW48HqGtKJt9WS4o2pump</t>
        </is>
      </c>
      <c r="B286" t="inlineStr">
        <is>
          <t>Bakso</t>
        </is>
      </c>
      <c r="C286" t="n">
        <v>1</v>
      </c>
      <c r="D286" t="n">
        <v>10.48</v>
      </c>
      <c r="E286" t="n">
        <v>0.02</v>
      </c>
      <c r="F286" t="n">
        <v>555.78</v>
      </c>
      <c r="G286" t="n">
        <v>566.25</v>
      </c>
      <c r="H286" t="n">
        <v>191</v>
      </c>
      <c r="I286" t="n">
        <v>191</v>
      </c>
      <c r="J286" t="n">
        <v>-1</v>
      </c>
      <c r="K286" t="n">
        <v>-1</v>
      </c>
      <c r="L286">
        <f>HYPERLINK("https://www.defined.fi/sol/FqnqT1GKi8S4Gyk5wnSKvJjXW48HqGtKJt9WS4o2pump?maker=GuiU6MpLahPHSHYcsfSRjwLUm1AtZ9zP2eiLAkJMBjg","https://www.defined.fi/sol/FqnqT1GKi8S4Gyk5wnSKvJjXW48HqGtKJt9WS4o2pump?maker=GuiU6MpLahPHSHYcsfSRjwLUm1AtZ9zP2eiLAkJMBjg")</f>
        <v/>
      </c>
      <c r="M286">
        <f>HYPERLINK("https://dexscreener.com/solana/FqnqT1GKi8S4Gyk5wnSKvJjXW48HqGtKJt9WS4o2pump?maker=GuiU6MpLahPHSHYcsfSRjwLUm1AtZ9zP2eiLAkJMBjg","https://dexscreener.com/solana/FqnqT1GKi8S4Gyk5wnSKvJjXW48HqGtKJt9WS4o2pump?maker=GuiU6MpLahPHSHYcsfSRjwLUm1AtZ9zP2eiLAkJMBjg")</f>
        <v/>
      </c>
    </row>
    <row r="287">
      <c r="A287" t="inlineStr">
        <is>
          <t>Faf89929Ni9fbg4gmVZTca7eW6NFg877Jqn6MizT3Gvw</t>
        </is>
      </c>
      <c r="B287" t="inlineStr">
        <is>
          <t>$WOLF</t>
        </is>
      </c>
      <c r="C287" t="n">
        <v>1</v>
      </c>
      <c r="D287" t="n">
        <v>0.4</v>
      </c>
      <c r="E287" t="n">
        <v>0.02</v>
      </c>
      <c r="F287" t="n">
        <v>22.26</v>
      </c>
      <c r="G287" t="n">
        <v>22.66</v>
      </c>
      <c r="H287" t="n">
        <v>13</v>
      </c>
      <c r="I287" t="n">
        <v>13</v>
      </c>
      <c r="J287" t="n">
        <v>-1</v>
      </c>
      <c r="K287" t="n">
        <v>-1</v>
      </c>
      <c r="L287">
        <f>HYPERLINK("https://www.defined.fi/sol/Faf89929Ni9fbg4gmVZTca7eW6NFg877Jqn6MizT3Gvw?maker=GuiU6MpLahPHSHYcsfSRjwLUm1AtZ9zP2eiLAkJMBjg","https://www.defined.fi/sol/Faf89929Ni9fbg4gmVZTca7eW6NFg877Jqn6MizT3Gvw?maker=GuiU6MpLahPHSHYcsfSRjwLUm1AtZ9zP2eiLAkJMBjg")</f>
        <v/>
      </c>
      <c r="M287">
        <f>HYPERLINK("https://dexscreener.com/solana/Faf89929Ni9fbg4gmVZTca7eW6NFg877Jqn6MizT3Gvw?maker=GuiU6MpLahPHSHYcsfSRjwLUm1AtZ9zP2eiLAkJMBjg","https://dexscreener.com/solana/Faf89929Ni9fbg4gmVZTca7eW6NFg877Jqn6MizT3Gvw?maker=GuiU6MpLahPHSHYcsfSRjwLUm1AtZ9zP2eiLAkJMBjg")</f>
        <v/>
      </c>
    </row>
    <row r="288">
      <c r="A288" t="inlineStr">
        <is>
          <t>JB2wezZLdzWfnaCfHxLg193RS3Rh51ThiXxEDWQDpump</t>
        </is>
      </c>
      <c r="B288" t="inlineStr">
        <is>
          <t>LABUBU</t>
        </is>
      </c>
      <c r="C288" t="n">
        <v>1</v>
      </c>
      <c r="D288" t="n">
        <v>11.1</v>
      </c>
      <c r="E288" t="n">
        <v>0.02</v>
      </c>
      <c r="F288" t="n">
        <v>570.8200000000001</v>
      </c>
      <c r="G288" t="n">
        <v>581.92</v>
      </c>
      <c r="H288" t="n">
        <v>316</v>
      </c>
      <c r="I288" t="n">
        <v>316</v>
      </c>
      <c r="J288" t="n">
        <v>-1</v>
      </c>
      <c r="K288" t="n">
        <v>-1</v>
      </c>
      <c r="L288">
        <f>HYPERLINK("https://www.defined.fi/sol/JB2wezZLdzWfnaCfHxLg193RS3Rh51ThiXxEDWQDpump?maker=GuiU6MpLahPHSHYcsfSRjwLUm1AtZ9zP2eiLAkJMBjg","https://www.defined.fi/sol/JB2wezZLdzWfnaCfHxLg193RS3Rh51ThiXxEDWQDpump?maker=GuiU6MpLahPHSHYcsfSRjwLUm1AtZ9zP2eiLAkJMBjg")</f>
        <v/>
      </c>
      <c r="M288">
        <f>HYPERLINK("https://dexscreener.com/solana/JB2wezZLdzWfnaCfHxLg193RS3Rh51ThiXxEDWQDpump?maker=GuiU6MpLahPHSHYcsfSRjwLUm1AtZ9zP2eiLAkJMBjg","https://dexscreener.com/solana/JB2wezZLdzWfnaCfHxLg193RS3Rh51ThiXxEDWQDpump?maker=GuiU6MpLahPHSHYcsfSRjwLUm1AtZ9zP2eiLAkJMBjg")</f>
        <v/>
      </c>
    </row>
    <row r="289">
      <c r="A289" t="inlineStr">
        <is>
          <t>54A7rix3sh5n3hKpZ1VMABLAqrnod8PUCs5AXVsGpump</t>
        </is>
      </c>
      <c r="B289" t="inlineStr">
        <is>
          <t>SATAN</t>
        </is>
      </c>
      <c r="C289" t="n">
        <v>1</v>
      </c>
      <c r="D289" t="n">
        <v>0.108</v>
      </c>
      <c r="E289" t="n">
        <v>0.08</v>
      </c>
      <c r="F289" t="n">
        <v>1.4</v>
      </c>
      <c r="G289" t="n">
        <v>1.51</v>
      </c>
      <c r="H289" t="n">
        <v>3</v>
      </c>
      <c r="I289" t="n">
        <v>3</v>
      </c>
      <c r="J289" t="n">
        <v>-1</v>
      </c>
      <c r="K289" t="n">
        <v>-1</v>
      </c>
      <c r="L289">
        <f>HYPERLINK("https://www.defined.fi/sol/54A7rix3sh5n3hKpZ1VMABLAqrnod8PUCs5AXVsGpump?maker=GuiU6MpLahPHSHYcsfSRjwLUm1AtZ9zP2eiLAkJMBjg","https://www.defined.fi/sol/54A7rix3sh5n3hKpZ1VMABLAqrnod8PUCs5AXVsGpump?maker=GuiU6MpLahPHSHYcsfSRjwLUm1AtZ9zP2eiLAkJMBjg")</f>
        <v/>
      </c>
      <c r="M289">
        <f>HYPERLINK("https://dexscreener.com/solana/54A7rix3sh5n3hKpZ1VMABLAqrnod8PUCs5AXVsGpump?maker=GuiU6MpLahPHSHYcsfSRjwLUm1AtZ9zP2eiLAkJMBjg","https://dexscreener.com/solana/54A7rix3sh5n3hKpZ1VMABLAqrnod8PUCs5AXVsGpump?maker=GuiU6MpLahPHSHYcsfSRjwLUm1AtZ9zP2eiLAkJMBjg")</f>
        <v/>
      </c>
    </row>
    <row r="290">
      <c r="A290" t="inlineStr">
        <is>
          <t>5Wd2ALxQfnpgQKCyH4WL9giBiiuuLuJs84CJxfQccvmN</t>
        </is>
      </c>
      <c r="B290" t="inlineStr">
        <is>
          <t>speed</t>
        </is>
      </c>
      <c r="C290" t="n">
        <v>1</v>
      </c>
      <c r="D290" t="n">
        <v>0.825</v>
      </c>
      <c r="E290" t="n">
        <v>0.03</v>
      </c>
      <c r="F290" t="n">
        <v>26.15</v>
      </c>
      <c r="G290" t="n">
        <v>26.98</v>
      </c>
      <c r="H290" t="n">
        <v>13</v>
      </c>
      <c r="I290" t="n">
        <v>13</v>
      </c>
      <c r="J290" t="n">
        <v>-1</v>
      </c>
      <c r="K290" t="n">
        <v>-1</v>
      </c>
      <c r="L290">
        <f>HYPERLINK("https://www.defined.fi/sol/5Wd2ALxQfnpgQKCyH4WL9giBiiuuLuJs84CJxfQccvmN?maker=GuiU6MpLahPHSHYcsfSRjwLUm1AtZ9zP2eiLAkJMBjg","https://www.defined.fi/sol/5Wd2ALxQfnpgQKCyH4WL9giBiiuuLuJs84CJxfQccvmN?maker=GuiU6MpLahPHSHYcsfSRjwLUm1AtZ9zP2eiLAkJMBjg")</f>
        <v/>
      </c>
      <c r="M290">
        <f>HYPERLINK("https://dexscreener.com/solana/5Wd2ALxQfnpgQKCyH4WL9giBiiuuLuJs84CJxfQccvmN?maker=GuiU6MpLahPHSHYcsfSRjwLUm1AtZ9zP2eiLAkJMBjg","https://dexscreener.com/solana/5Wd2ALxQfnpgQKCyH4WL9giBiiuuLuJs84CJxfQccvmN?maker=GuiU6MpLahPHSHYcsfSRjwLUm1AtZ9zP2eiLAkJMBjg")</f>
        <v/>
      </c>
    </row>
    <row r="291">
      <c r="A291" t="inlineStr">
        <is>
          <t>9gP2kCy3wA1ctvYWQk75guqXuHfrEomqydHLtcTCqiLa</t>
        </is>
      </c>
      <c r="B291" t="inlineStr">
        <is>
          <t>WBNB</t>
        </is>
      </c>
      <c r="C291" t="n">
        <v>1</v>
      </c>
      <c r="D291" t="n">
        <v>2.04</v>
      </c>
      <c r="E291" t="n">
        <v>0.04</v>
      </c>
      <c r="F291" t="n">
        <v>57.56</v>
      </c>
      <c r="G291" t="n">
        <v>59.6</v>
      </c>
      <c r="H291" t="n">
        <v>5</v>
      </c>
      <c r="I291" t="n">
        <v>5</v>
      </c>
      <c r="J291" t="n">
        <v>-1</v>
      </c>
      <c r="K291" t="n">
        <v>-1</v>
      </c>
      <c r="L291">
        <f>HYPERLINK("https://www.defined.fi/sol/9gP2kCy3wA1ctvYWQk75guqXuHfrEomqydHLtcTCqiLa?maker=GuiU6MpLahPHSHYcsfSRjwLUm1AtZ9zP2eiLAkJMBjg","https://www.defined.fi/sol/9gP2kCy3wA1ctvYWQk75guqXuHfrEomqydHLtcTCqiLa?maker=GuiU6MpLahPHSHYcsfSRjwLUm1AtZ9zP2eiLAkJMBjg")</f>
        <v/>
      </c>
      <c r="M291">
        <f>HYPERLINK("https://dexscreener.com/solana/9gP2kCy3wA1ctvYWQk75guqXuHfrEomqydHLtcTCqiLa?maker=GuiU6MpLahPHSHYcsfSRjwLUm1AtZ9zP2eiLAkJMBjg","https://dexscreener.com/solana/9gP2kCy3wA1ctvYWQk75guqXuHfrEomqydHLtcTCqiLa?maker=GuiU6MpLahPHSHYcsfSRjwLUm1AtZ9zP2eiLAkJMBjg")</f>
        <v/>
      </c>
    </row>
    <row r="292">
      <c r="A292" t="inlineStr">
        <is>
          <t>7DHJrhWBHfDcMZqZ1ua38FZXuwBt2se2vSzT4p4Tv7d8</t>
        </is>
      </c>
      <c r="B292" t="inlineStr">
        <is>
          <t>DOG</t>
        </is>
      </c>
      <c r="C292" t="n">
        <v>1</v>
      </c>
      <c r="D292" t="n">
        <v>0.074</v>
      </c>
      <c r="E292" t="n">
        <v>-1</v>
      </c>
      <c r="F292" t="n">
        <v>4.1</v>
      </c>
      <c r="G292" t="n">
        <v>4.17</v>
      </c>
      <c r="H292" t="n">
        <v>2</v>
      </c>
      <c r="I292" t="n">
        <v>2</v>
      </c>
      <c r="J292" t="n">
        <v>-1</v>
      </c>
      <c r="K292" t="n">
        <v>-1</v>
      </c>
      <c r="L292">
        <f>HYPERLINK("https://www.defined.fi/sol/7DHJrhWBHfDcMZqZ1ua38FZXuwBt2se2vSzT4p4Tv7d8?maker=GuiU6MpLahPHSHYcsfSRjwLUm1AtZ9zP2eiLAkJMBjg","https://www.defined.fi/sol/7DHJrhWBHfDcMZqZ1ua38FZXuwBt2se2vSzT4p4Tv7d8?maker=GuiU6MpLahPHSHYcsfSRjwLUm1AtZ9zP2eiLAkJMBjg")</f>
        <v/>
      </c>
      <c r="M292">
        <f>HYPERLINK("https://dexscreener.com/solana/7DHJrhWBHfDcMZqZ1ua38FZXuwBt2se2vSzT4p4Tv7d8?maker=GuiU6MpLahPHSHYcsfSRjwLUm1AtZ9zP2eiLAkJMBjg","https://dexscreener.com/solana/7DHJrhWBHfDcMZqZ1ua38FZXuwBt2se2vSzT4p4Tv7d8?maker=GuiU6MpLahPHSHYcsfSRjwLUm1AtZ9zP2eiLAkJMBjg")</f>
        <v/>
      </c>
    </row>
    <row r="293">
      <c r="A293" t="inlineStr">
        <is>
          <t>D8r8XTuCrUhLheWeGXSwC3G92RhASficV3YA7B2XWcLv</t>
        </is>
      </c>
      <c r="B293" t="inlineStr">
        <is>
          <t>BAG</t>
        </is>
      </c>
      <c r="C293" t="n">
        <v>1</v>
      </c>
      <c r="D293" t="n">
        <v>1.86</v>
      </c>
      <c r="E293" t="n">
        <v>0.04</v>
      </c>
      <c r="F293" t="n">
        <v>50.18</v>
      </c>
      <c r="G293" t="n">
        <v>52.04</v>
      </c>
      <c r="H293" t="n">
        <v>73</v>
      </c>
      <c r="I293" t="n">
        <v>73</v>
      </c>
      <c r="J293" t="n">
        <v>-1</v>
      </c>
      <c r="K293" t="n">
        <v>-1</v>
      </c>
      <c r="L293">
        <f>HYPERLINK("https://www.defined.fi/sol/D8r8XTuCrUhLheWeGXSwC3G92RhASficV3YA7B2XWcLv?maker=GuiU6MpLahPHSHYcsfSRjwLUm1AtZ9zP2eiLAkJMBjg","https://www.defined.fi/sol/D8r8XTuCrUhLheWeGXSwC3G92RhASficV3YA7B2XWcLv?maker=GuiU6MpLahPHSHYcsfSRjwLUm1AtZ9zP2eiLAkJMBjg")</f>
        <v/>
      </c>
      <c r="M293">
        <f>HYPERLINK("https://dexscreener.com/solana/D8r8XTuCrUhLheWeGXSwC3G92RhASficV3YA7B2XWcLv?maker=GuiU6MpLahPHSHYcsfSRjwLUm1AtZ9zP2eiLAkJMBjg","https://dexscreener.com/solana/D8r8XTuCrUhLheWeGXSwC3G92RhASficV3YA7B2XWcLv?maker=GuiU6MpLahPHSHYcsfSRjwLUm1AtZ9zP2eiLAkJMBjg")</f>
        <v/>
      </c>
    </row>
    <row r="294">
      <c r="A294" t="inlineStr">
        <is>
          <t>DcUoGUeNTLhhzyrcz49LE7z3MEFwca2N9uSw1xbVi1gm</t>
        </is>
      </c>
      <c r="B294" t="inlineStr">
        <is>
          <t>KPOP</t>
        </is>
      </c>
      <c r="C294" t="n">
        <v>1</v>
      </c>
      <c r="D294" t="n">
        <v>6.57</v>
      </c>
      <c r="E294" t="n">
        <v>0.06</v>
      </c>
      <c r="F294" t="n">
        <v>118.23</v>
      </c>
      <c r="G294" t="n">
        <v>124.86</v>
      </c>
      <c r="H294" t="n">
        <v>69</v>
      </c>
      <c r="I294" t="n">
        <v>69</v>
      </c>
      <c r="J294" t="n">
        <v>-1</v>
      </c>
      <c r="K294" t="n">
        <v>-1</v>
      </c>
      <c r="L294">
        <f>HYPERLINK("https://www.defined.fi/sol/DcUoGUeNTLhhzyrcz49LE7z3MEFwca2N9uSw1xbVi1gm?maker=GuiU6MpLahPHSHYcsfSRjwLUm1AtZ9zP2eiLAkJMBjg","https://www.defined.fi/sol/DcUoGUeNTLhhzyrcz49LE7z3MEFwca2N9uSw1xbVi1gm?maker=GuiU6MpLahPHSHYcsfSRjwLUm1AtZ9zP2eiLAkJMBjg")</f>
        <v/>
      </c>
      <c r="M294">
        <f>HYPERLINK("https://dexscreener.com/solana/DcUoGUeNTLhhzyrcz49LE7z3MEFwca2N9uSw1xbVi1gm?maker=GuiU6MpLahPHSHYcsfSRjwLUm1AtZ9zP2eiLAkJMBjg","https://dexscreener.com/solana/DcUoGUeNTLhhzyrcz49LE7z3MEFwca2N9uSw1xbVi1gm?maker=GuiU6MpLahPHSHYcsfSRjwLUm1AtZ9zP2eiLAkJMBjg")</f>
        <v/>
      </c>
    </row>
    <row r="295">
      <c r="A295" t="inlineStr">
        <is>
          <t>ETZDTrZp1tWSTPHf22cyUXiv5xGzXuBFEwJAsE8ypump</t>
        </is>
      </c>
      <c r="B295" t="inlineStr">
        <is>
          <t>xcog</t>
        </is>
      </c>
      <c r="C295" t="n">
        <v>1</v>
      </c>
      <c r="D295" t="n">
        <v>18.24</v>
      </c>
      <c r="E295" t="n">
        <v>0.04</v>
      </c>
      <c r="F295" t="n">
        <v>473.01</v>
      </c>
      <c r="G295" t="n">
        <v>491.25</v>
      </c>
      <c r="H295" t="n">
        <v>131</v>
      </c>
      <c r="I295" t="n">
        <v>131</v>
      </c>
      <c r="J295" t="n">
        <v>-1</v>
      </c>
      <c r="K295" t="n">
        <v>-1</v>
      </c>
      <c r="L295">
        <f>HYPERLINK("https://www.defined.fi/sol/ETZDTrZp1tWSTPHf22cyUXiv5xGzXuBFEwJAsE8ypump?maker=GuiU6MpLahPHSHYcsfSRjwLUm1AtZ9zP2eiLAkJMBjg","https://www.defined.fi/sol/ETZDTrZp1tWSTPHf22cyUXiv5xGzXuBFEwJAsE8ypump?maker=GuiU6MpLahPHSHYcsfSRjwLUm1AtZ9zP2eiLAkJMBjg")</f>
        <v/>
      </c>
      <c r="M295">
        <f>HYPERLINK("https://dexscreener.com/solana/ETZDTrZp1tWSTPHf22cyUXiv5xGzXuBFEwJAsE8ypump?maker=GuiU6MpLahPHSHYcsfSRjwLUm1AtZ9zP2eiLAkJMBjg","https://dexscreener.com/solana/ETZDTrZp1tWSTPHf22cyUXiv5xGzXuBFEwJAsE8ypump?maker=GuiU6MpLahPHSHYcsfSRjwLUm1AtZ9zP2eiLAkJMBjg")</f>
        <v/>
      </c>
    </row>
    <row r="296">
      <c r="A296" t="inlineStr">
        <is>
          <t>A8rnTyqWyM6bPYqFTxA37YcwwXdQARP9AeL1XznQpump</t>
        </is>
      </c>
      <c r="B296" t="inlineStr">
        <is>
          <t>terminal</t>
        </is>
      </c>
      <c r="C296" t="n">
        <v>1</v>
      </c>
      <c r="D296" t="n">
        <v>8.69</v>
      </c>
      <c r="E296" t="n">
        <v>0.04</v>
      </c>
      <c r="F296" t="n">
        <v>204.09</v>
      </c>
      <c r="G296" t="n">
        <v>212.78</v>
      </c>
      <c r="H296" t="n">
        <v>79</v>
      </c>
      <c r="I296" t="n">
        <v>79</v>
      </c>
      <c r="J296" t="n">
        <v>-1</v>
      </c>
      <c r="K296" t="n">
        <v>-1</v>
      </c>
      <c r="L296">
        <f>HYPERLINK("https://www.defined.fi/sol/A8rnTyqWyM6bPYqFTxA37YcwwXdQARP9AeL1XznQpump?maker=GuiU6MpLahPHSHYcsfSRjwLUm1AtZ9zP2eiLAkJMBjg","https://www.defined.fi/sol/A8rnTyqWyM6bPYqFTxA37YcwwXdQARP9AeL1XznQpump?maker=GuiU6MpLahPHSHYcsfSRjwLUm1AtZ9zP2eiLAkJMBjg")</f>
        <v/>
      </c>
      <c r="M296">
        <f>HYPERLINK("https://dexscreener.com/solana/A8rnTyqWyM6bPYqFTxA37YcwwXdQARP9AeL1XznQpump?maker=GuiU6MpLahPHSHYcsfSRjwLUm1AtZ9zP2eiLAkJMBjg","https://dexscreener.com/solana/A8rnTyqWyM6bPYqFTxA37YcwwXdQARP9AeL1XznQpump?maker=GuiU6MpLahPHSHYcsfSRjwLUm1AtZ9zP2eiLAkJMBjg")</f>
        <v/>
      </c>
    </row>
    <row r="297">
      <c r="A297" t="inlineStr">
        <is>
          <t>4vqYQTjmKjxrWGtbL2tVkbAU1EVAz9JwcYtd2VE3PbVU</t>
        </is>
      </c>
      <c r="B297" t="inlineStr">
        <is>
          <t>WYNN</t>
        </is>
      </c>
      <c r="C297" t="n">
        <v>1</v>
      </c>
      <c r="D297" t="n">
        <v>0.4</v>
      </c>
      <c r="E297" t="n">
        <v>0.03</v>
      </c>
      <c r="F297" t="n">
        <v>13.98</v>
      </c>
      <c r="G297" t="n">
        <v>14.38</v>
      </c>
      <c r="H297" t="n">
        <v>17</v>
      </c>
      <c r="I297" t="n">
        <v>17</v>
      </c>
      <c r="J297" t="n">
        <v>-1</v>
      </c>
      <c r="K297" t="n">
        <v>-1</v>
      </c>
      <c r="L297">
        <f>HYPERLINK("https://www.defined.fi/sol/4vqYQTjmKjxrWGtbL2tVkbAU1EVAz9JwcYtd2VE3PbVU?maker=GuiU6MpLahPHSHYcsfSRjwLUm1AtZ9zP2eiLAkJMBjg","https://www.defined.fi/sol/4vqYQTjmKjxrWGtbL2tVkbAU1EVAz9JwcYtd2VE3PbVU?maker=GuiU6MpLahPHSHYcsfSRjwLUm1AtZ9zP2eiLAkJMBjg")</f>
        <v/>
      </c>
      <c r="M297">
        <f>HYPERLINK("https://dexscreener.com/solana/4vqYQTjmKjxrWGtbL2tVkbAU1EVAz9JwcYtd2VE3PbVU?maker=GuiU6MpLahPHSHYcsfSRjwLUm1AtZ9zP2eiLAkJMBjg","https://dexscreener.com/solana/4vqYQTjmKjxrWGtbL2tVkbAU1EVAz9JwcYtd2VE3PbVU?maker=GuiU6MpLahPHSHYcsfSRjwLUm1AtZ9zP2eiLAkJMBjg")</f>
        <v/>
      </c>
    </row>
    <row r="298">
      <c r="A298" t="inlineStr">
        <is>
          <t>G9tt98aYSznRk7jWsfuz9FnTdokxS6Brohdo9hSmjTRB</t>
        </is>
      </c>
      <c r="B298" t="inlineStr">
        <is>
          <t>PUFF</t>
        </is>
      </c>
      <c r="C298" t="n">
        <v>1</v>
      </c>
      <c r="D298" t="n">
        <v>0.299</v>
      </c>
      <c r="E298" t="n">
        <v>0.04</v>
      </c>
      <c r="F298" t="n">
        <v>8.34</v>
      </c>
      <c r="G298" t="n">
        <v>8.630000000000001</v>
      </c>
      <c r="H298" t="n">
        <v>6</v>
      </c>
      <c r="I298" t="n">
        <v>6</v>
      </c>
      <c r="J298" t="n">
        <v>-1</v>
      </c>
      <c r="K298" t="n">
        <v>-1</v>
      </c>
      <c r="L298">
        <f>HYPERLINK("https://www.defined.fi/sol/G9tt98aYSznRk7jWsfuz9FnTdokxS6Brohdo9hSmjTRB?maker=GuiU6MpLahPHSHYcsfSRjwLUm1AtZ9zP2eiLAkJMBjg","https://www.defined.fi/sol/G9tt98aYSznRk7jWsfuz9FnTdokxS6Brohdo9hSmjTRB?maker=GuiU6MpLahPHSHYcsfSRjwLUm1AtZ9zP2eiLAkJMBjg")</f>
        <v/>
      </c>
      <c r="M298">
        <f>HYPERLINK("https://dexscreener.com/solana/G9tt98aYSznRk7jWsfuz9FnTdokxS6Brohdo9hSmjTRB?maker=GuiU6MpLahPHSHYcsfSRjwLUm1AtZ9zP2eiLAkJMBjg","https://dexscreener.com/solana/G9tt98aYSznRk7jWsfuz9FnTdokxS6Brohdo9hSmjTRB?maker=GuiU6MpLahPHSHYcsfSRjwLUm1AtZ9zP2eiLAkJMBjg")</f>
        <v/>
      </c>
    </row>
    <row r="299">
      <c r="A299" t="inlineStr">
        <is>
          <t>METAmTMXwdb8gYzyCPfXXFmZZw4rUsXX58PNsDg7zjL</t>
        </is>
      </c>
      <c r="B299" t="inlineStr">
        <is>
          <t>SLC</t>
        </is>
      </c>
      <c r="C299" t="n">
        <v>1</v>
      </c>
      <c r="D299" t="n">
        <v>-0.148</v>
      </c>
      <c r="E299" t="n">
        <v>-0.28</v>
      </c>
      <c r="F299" t="n">
        <v>1.97</v>
      </c>
      <c r="G299" t="n">
        <v>0.38</v>
      </c>
      <c r="H299" t="n">
        <v>4</v>
      </c>
      <c r="I299" t="n">
        <v>1</v>
      </c>
      <c r="J299" t="n">
        <v>-1</v>
      </c>
      <c r="K299" t="n">
        <v>-1</v>
      </c>
      <c r="L299">
        <f>HYPERLINK("https://www.defined.fi/sol/METAmTMXwdb8gYzyCPfXXFmZZw4rUsXX58PNsDg7zjL?maker=GuiU6MpLahPHSHYcsfSRjwLUm1AtZ9zP2eiLAkJMBjg","https://www.defined.fi/sol/METAmTMXwdb8gYzyCPfXXFmZZw4rUsXX58PNsDg7zjL?maker=GuiU6MpLahPHSHYcsfSRjwLUm1AtZ9zP2eiLAkJMBjg")</f>
        <v/>
      </c>
      <c r="M299">
        <f>HYPERLINK("https://dexscreener.com/solana/METAmTMXwdb8gYzyCPfXXFmZZw4rUsXX58PNsDg7zjL?maker=GuiU6MpLahPHSHYcsfSRjwLUm1AtZ9zP2eiLAkJMBjg","https://dexscreener.com/solana/METAmTMXwdb8gYzyCPfXXFmZZw4rUsXX58PNsDg7zjL?maker=GuiU6MpLahPHSHYcsfSRjwLUm1AtZ9zP2eiLAkJMBjg")</f>
        <v/>
      </c>
    </row>
    <row r="300">
      <c r="A300" t="inlineStr">
        <is>
          <t>A3t817aK6XkhqQA148bjXKWJMhBmP9t2d9caWvQNaHQR</t>
        </is>
      </c>
      <c r="B300" t="inlineStr">
        <is>
          <t>CHURRO</t>
        </is>
      </c>
      <c r="C300" t="n">
        <v>1</v>
      </c>
      <c r="D300" t="n">
        <v>0.371</v>
      </c>
      <c r="E300" t="n">
        <v>0.03</v>
      </c>
      <c r="F300" t="n">
        <v>13.25</v>
      </c>
      <c r="G300" t="n">
        <v>13.62</v>
      </c>
      <c r="H300" t="n">
        <v>13</v>
      </c>
      <c r="I300" t="n">
        <v>13</v>
      </c>
      <c r="J300" t="n">
        <v>-1</v>
      </c>
      <c r="K300" t="n">
        <v>-1</v>
      </c>
      <c r="L300">
        <f>HYPERLINK("https://www.defined.fi/sol/A3t817aK6XkhqQA148bjXKWJMhBmP9t2d9caWvQNaHQR?maker=GuiU6MpLahPHSHYcsfSRjwLUm1AtZ9zP2eiLAkJMBjg","https://www.defined.fi/sol/A3t817aK6XkhqQA148bjXKWJMhBmP9t2d9caWvQNaHQR?maker=GuiU6MpLahPHSHYcsfSRjwLUm1AtZ9zP2eiLAkJMBjg")</f>
        <v/>
      </c>
      <c r="M300">
        <f>HYPERLINK("https://dexscreener.com/solana/A3t817aK6XkhqQA148bjXKWJMhBmP9t2d9caWvQNaHQR?maker=GuiU6MpLahPHSHYcsfSRjwLUm1AtZ9zP2eiLAkJMBjg","https://dexscreener.com/solana/A3t817aK6XkhqQA148bjXKWJMhBmP9t2d9caWvQNaHQR?maker=GuiU6MpLahPHSHYcsfSRjwLUm1AtZ9zP2eiLAkJMBjg")</f>
        <v/>
      </c>
    </row>
    <row r="301">
      <c r="A301" t="inlineStr">
        <is>
          <t>NYANpAp9Cr7YarBNrby7Xx4xU6No6JKTBuohNA3yscP</t>
        </is>
      </c>
      <c r="B301" t="inlineStr">
        <is>
          <t>NYAN</t>
        </is>
      </c>
      <c r="C301" t="n">
        <v>1</v>
      </c>
      <c r="D301" t="n">
        <v>0.145</v>
      </c>
      <c r="E301" t="n">
        <v>0.07000000000000001</v>
      </c>
      <c r="F301" t="n">
        <v>2.13</v>
      </c>
      <c r="G301" t="n">
        <v>6.4</v>
      </c>
      <c r="H301" t="n">
        <v>4</v>
      </c>
      <c r="I301" t="n">
        <v>7</v>
      </c>
      <c r="J301" t="n">
        <v>-1</v>
      </c>
      <c r="K301" t="n">
        <v>-1</v>
      </c>
      <c r="L301">
        <f>HYPERLINK("https://www.defined.fi/sol/NYANpAp9Cr7YarBNrby7Xx4xU6No6JKTBuohNA3yscP?maker=GuiU6MpLahPHSHYcsfSRjwLUm1AtZ9zP2eiLAkJMBjg","https://www.defined.fi/sol/NYANpAp9Cr7YarBNrby7Xx4xU6No6JKTBuohNA3yscP?maker=GuiU6MpLahPHSHYcsfSRjwLUm1AtZ9zP2eiLAkJMBjg")</f>
        <v/>
      </c>
      <c r="M301">
        <f>HYPERLINK("https://dexscreener.com/solana/NYANpAp9Cr7YarBNrby7Xx4xU6No6JKTBuohNA3yscP?maker=GuiU6MpLahPHSHYcsfSRjwLUm1AtZ9zP2eiLAkJMBjg","https://dexscreener.com/solana/NYANpAp9Cr7YarBNrby7Xx4xU6No6JKTBuohNA3yscP?maker=GuiU6MpLahPHSHYcsfSRjwLUm1AtZ9zP2eiLAkJMBjg")</f>
        <v/>
      </c>
    </row>
    <row r="302">
      <c r="A302" t="inlineStr">
        <is>
          <t>AZsHEMXd36Bj1EMNXhowJajpUXzrKcK57wW4ZGXVa7yR</t>
        </is>
      </c>
      <c r="B302" t="inlineStr">
        <is>
          <t>GUAC</t>
        </is>
      </c>
      <c r="C302" t="n">
        <v>1</v>
      </c>
      <c r="D302" t="n">
        <v>2.62</v>
      </c>
      <c r="E302" t="n">
        <v>0.02</v>
      </c>
      <c r="F302" t="n">
        <v>112.24</v>
      </c>
      <c r="G302" t="n">
        <v>114.86</v>
      </c>
      <c r="H302" t="n">
        <v>34</v>
      </c>
      <c r="I302" t="n">
        <v>34</v>
      </c>
      <c r="J302" t="n">
        <v>-1</v>
      </c>
      <c r="K302" t="n">
        <v>-1</v>
      </c>
      <c r="L302">
        <f>HYPERLINK("https://www.defined.fi/sol/AZsHEMXd36Bj1EMNXhowJajpUXzrKcK57wW4ZGXVa7yR?maker=GuiU6MpLahPHSHYcsfSRjwLUm1AtZ9zP2eiLAkJMBjg","https://www.defined.fi/sol/AZsHEMXd36Bj1EMNXhowJajpUXzrKcK57wW4ZGXVa7yR?maker=GuiU6MpLahPHSHYcsfSRjwLUm1AtZ9zP2eiLAkJMBjg")</f>
        <v/>
      </c>
      <c r="M302">
        <f>HYPERLINK("https://dexscreener.com/solana/AZsHEMXd36Bj1EMNXhowJajpUXzrKcK57wW4ZGXVa7yR?maker=GuiU6MpLahPHSHYcsfSRjwLUm1AtZ9zP2eiLAkJMBjg","https://dexscreener.com/solana/AZsHEMXd36Bj1EMNXhowJajpUXzrKcK57wW4ZGXVa7yR?maker=GuiU6MpLahPHSHYcsfSRjwLUm1AtZ9zP2eiLAkJMBjg")</f>
        <v/>
      </c>
    </row>
    <row r="303">
      <c r="A303" t="inlineStr">
        <is>
          <t>3BgwJ8b7b9hHX4sgfZ2KJhv9496CoVfsMK2YePevsBRw</t>
        </is>
      </c>
      <c r="B303" t="inlineStr">
        <is>
          <t>EPIK</t>
        </is>
      </c>
      <c r="C303" t="n">
        <v>1</v>
      </c>
      <c r="D303" t="n">
        <v>1.9</v>
      </c>
      <c r="E303" t="n">
        <v>0.01</v>
      </c>
      <c r="F303" t="n">
        <v>125.56</v>
      </c>
      <c r="G303" t="n">
        <v>127.47</v>
      </c>
      <c r="H303" t="n">
        <v>29</v>
      </c>
      <c r="I303" t="n">
        <v>29</v>
      </c>
      <c r="J303" t="n">
        <v>-1</v>
      </c>
      <c r="K303" t="n">
        <v>-1</v>
      </c>
      <c r="L303">
        <f>HYPERLINK("https://www.defined.fi/sol/3BgwJ8b7b9hHX4sgfZ2KJhv9496CoVfsMK2YePevsBRw?maker=GuiU6MpLahPHSHYcsfSRjwLUm1AtZ9zP2eiLAkJMBjg","https://www.defined.fi/sol/3BgwJ8b7b9hHX4sgfZ2KJhv9496CoVfsMK2YePevsBRw?maker=GuiU6MpLahPHSHYcsfSRjwLUm1AtZ9zP2eiLAkJMBjg")</f>
        <v/>
      </c>
      <c r="M303">
        <f>HYPERLINK("https://dexscreener.com/solana/3BgwJ8b7b9hHX4sgfZ2KJhv9496CoVfsMK2YePevsBRw?maker=GuiU6MpLahPHSHYcsfSRjwLUm1AtZ9zP2eiLAkJMBjg","https://dexscreener.com/solana/3BgwJ8b7b9hHX4sgfZ2KJhv9496CoVfsMK2YePevsBRw?maker=GuiU6MpLahPHSHYcsfSRjwLUm1AtZ9zP2eiLAkJMBjg")</f>
        <v/>
      </c>
    </row>
    <row r="304">
      <c r="A304" t="inlineStr">
        <is>
          <t>mchXra9PGqbMPuJ5FW9YxkkoSVKWAhyu5xP5tk4pump</t>
        </is>
      </c>
      <c r="B304" t="inlineStr">
        <is>
          <t>Gaia</t>
        </is>
      </c>
      <c r="C304" t="n">
        <v>1</v>
      </c>
      <c r="D304" t="n">
        <v>0.5629999999999999</v>
      </c>
      <c r="E304" t="n">
        <v>0.03</v>
      </c>
      <c r="F304" t="n">
        <v>22.82</v>
      </c>
      <c r="G304" t="n">
        <v>23.38</v>
      </c>
      <c r="H304" t="n">
        <v>18</v>
      </c>
      <c r="I304" t="n">
        <v>18</v>
      </c>
      <c r="J304" t="n">
        <v>-1</v>
      </c>
      <c r="K304" t="n">
        <v>-1</v>
      </c>
      <c r="L304">
        <f>HYPERLINK("https://www.defined.fi/sol/mchXra9PGqbMPuJ5FW9YxkkoSVKWAhyu5xP5tk4pump?maker=GuiU6MpLahPHSHYcsfSRjwLUm1AtZ9zP2eiLAkJMBjg","https://www.defined.fi/sol/mchXra9PGqbMPuJ5FW9YxkkoSVKWAhyu5xP5tk4pump?maker=GuiU6MpLahPHSHYcsfSRjwLUm1AtZ9zP2eiLAkJMBjg")</f>
        <v/>
      </c>
      <c r="M304">
        <f>HYPERLINK("https://dexscreener.com/solana/mchXra9PGqbMPuJ5FW9YxkkoSVKWAhyu5xP5tk4pump?maker=GuiU6MpLahPHSHYcsfSRjwLUm1AtZ9zP2eiLAkJMBjg","https://dexscreener.com/solana/mchXra9PGqbMPuJ5FW9YxkkoSVKWAhyu5xP5tk4pump?maker=GuiU6MpLahPHSHYcsfSRjwLUm1AtZ9zP2eiLAkJMBjg")</f>
        <v/>
      </c>
    </row>
    <row r="305">
      <c r="A305" t="inlineStr">
        <is>
          <t>HrYww9Q3xcraCfgNi9NYc5gmKEcV6rKQa8GYq2WSYyPh</t>
        </is>
      </c>
      <c r="B305" t="inlineStr">
        <is>
          <t>YOTSUBA</t>
        </is>
      </c>
      <c r="C305" t="n">
        <v>1</v>
      </c>
      <c r="D305" t="n">
        <v>0.049</v>
      </c>
      <c r="E305" t="n">
        <v>0.04</v>
      </c>
      <c r="F305" t="n">
        <v>1.28</v>
      </c>
      <c r="G305" t="n">
        <v>1.33</v>
      </c>
      <c r="H305" t="n">
        <v>1</v>
      </c>
      <c r="I305" t="n">
        <v>1</v>
      </c>
      <c r="J305" t="n">
        <v>-1</v>
      </c>
      <c r="K305" t="n">
        <v>-1</v>
      </c>
      <c r="L305">
        <f>HYPERLINK("https://www.defined.fi/sol/HrYww9Q3xcraCfgNi9NYc5gmKEcV6rKQa8GYq2WSYyPh?maker=GuiU6MpLahPHSHYcsfSRjwLUm1AtZ9zP2eiLAkJMBjg","https://www.defined.fi/sol/HrYww9Q3xcraCfgNi9NYc5gmKEcV6rKQa8GYq2WSYyPh?maker=GuiU6MpLahPHSHYcsfSRjwLUm1AtZ9zP2eiLAkJMBjg")</f>
        <v/>
      </c>
      <c r="M305">
        <f>HYPERLINK("https://dexscreener.com/solana/HrYww9Q3xcraCfgNi9NYc5gmKEcV6rKQa8GYq2WSYyPh?maker=GuiU6MpLahPHSHYcsfSRjwLUm1AtZ9zP2eiLAkJMBjg","https://dexscreener.com/solana/HrYww9Q3xcraCfgNi9NYc5gmKEcV6rKQa8GYq2WSYyPh?maker=GuiU6MpLahPHSHYcsfSRjwLUm1AtZ9zP2eiLAkJMBjg")</f>
        <v/>
      </c>
    </row>
    <row r="306">
      <c r="A306" t="inlineStr">
        <is>
          <t>SNSNkV9zfG5ZKWQs6x4hxvBRV6s8SqMfSGCtECDvdMd</t>
        </is>
      </c>
      <c r="B306" t="inlineStr">
        <is>
          <t>SNS</t>
        </is>
      </c>
      <c r="C306" t="n">
        <v>1</v>
      </c>
      <c r="D306" t="n">
        <v>4.08</v>
      </c>
      <c r="E306" t="n">
        <v>0.03</v>
      </c>
      <c r="F306" t="n">
        <v>131.32</v>
      </c>
      <c r="G306" t="n">
        <v>135.92</v>
      </c>
      <c r="H306" t="n">
        <v>73</v>
      </c>
      <c r="I306" t="n">
        <v>75</v>
      </c>
      <c r="J306" t="n">
        <v>-1</v>
      </c>
      <c r="K306" t="n">
        <v>-1</v>
      </c>
      <c r="L306">
        <f>HYPERLINK("https://www.defined.fi/sol/SNSNkV9zfG5ZKWQs6x4hxvBRV6s8SqMfSGCtECDvdMd?maker=GuiU6MpLahPHSHYcsfSRjwLUm1AtZ9zP2eiLAkJMBjg","https://www.defined.fi/sol/SNSNkV9zfG5ZKWQs6x4hxvBRV6s8SqMfSGCtECDvdMd?maker=GuiU6MpLahPHSHYcsfSRjwLUm1AtZ9zP2eiLAkJMBjg")</f>
        <v/>
      </c>
      <c r="M306">
        <f>HYPERLINK("https://dexscreener.com/solana/SNSNkV9zfG5ZKWQs6x4hxvBRV6s8SqMfSGCtECDvdMd?maker=GuiU6MpLahPHSHYcsfSRjwLUm1AtZ9zP2eiLAkJMBjg","https://dexscreener.com/solana/SNSNkV9zfG5ZKWQs6x4hxvBRV6s8SqMfSGCtECDvdMd?maker=GuiU6MpLahPHSHYcsfSRjwLUm1AtZ9zP2eiLAkJMBjg")</f>
        <v/>
      </c>
    </row>
    <row r="307">
      <c r="A307" t="inlineStr">
        <is>
          <t>EjmDTt8G3T725eFSV7oWmGD8J848guo3LZ1EB3RfwGSw</t>
        </is>
      </c>
      <c r="B307" t="inlineStr">
        <is>
          <t>harold</t>
        </is>
      </c>
      <c r="C307" t="n">
        <v>1</v>
      </c>
      <c r="D307" t="n">
        <v>0.8139999999999999</v>
      </c>
      <c r="E307" t="n">
        <v>0.03</v>
      </c>
      <c r="F307" t="n">
        <v>26.36</v>
      </c>
      <c r="G307" t="n">
        <v>27.17</v>
      </c>
      <c r="H307" t="n">
        <v>37</v>
      </c>
      <c r="I307" t="n">
        <v>37</v>
      </c>
      <c r="J307" t="n">
        <v>-1</v>
      </c>
      <c r="K307" t="n">
        <v>-1</v>
      </c>
      <c r="L307">
        <f>HYPERLINK("https://www.defined.fi/sol/EjmDTt8G3T725eFSV7oWmGD8J848guo3LZ1EB3RfwGSw?maker=GuiU6MpLahPHSHYcsfSRjwLUm1AtZ9zP2eiLAkJMBjg","https://www.defined.fi/sol/EjmDTt8G3T725eFSV7oWmGD8J848guo3LZ1EB3RfwGSw?maker=GuiU6MpLahPHSHYcsfSRjwLUm1AtZ9zP2eiLAkJMBjg")</f>
        <v/>
      </c>
      <c r="M307">
        <f>HYPERLINK("https://dexscreener.com/solana/EjmDTt8G3T725eFSV7oWmGD8J848guo3LZ1EB3RfwGSw?maker=GuiU6MpLahPHSHYcsfSRjwLUm1AtZ9zP2eiLAkJMBjg","https://dexscreener.com/solana/EjmDTt8G3T725eFSV7oWmGD8J848guo3LZ1EB3RfwGSw?maker=GuiU6MpLahPHSHYcsfSRjwLUm1AtZ9zP2eiLAkJMBjg")</f>
        <v/>
      </c>
    </row>
    <row r="308">
      <c r="A308" t="inlineStr">
        <is>
          <t>USDH1SM1ojwWUga67PGrgFWUHibbjqMvuMaDkRJTgkX</t>
        </is>
      </c>
      <c r="B308" t="inlineStr">
        <is>
          <t>unknown_USDH</t>
        </is>
      </c>
      <c r="C308" t="n">
        <v>1</v>
      </c>
      <c r="D308" t="n">
        <v>0.883</v>
      </c>
      <c r="E308" t="n">
        <v>0.03</v>
      </c>
      <c r="F308" t="n">
        <v>36.86</v>
      </c>
      <c r="G308" t="n">
        <v>33.86</v>
      </c>
      <c r="H308" t="n">
        <v>8</v>
      </c>
      <c r="I308" t="n">
        <v>7</v>
      </c>
      <c r="J308" t="n">
        <v>-1</v>
      </c>
      <c r="K308" t="n">
        <v>-1</v>
      </c>
      <c r="L308">
        <f>HYPERLINK("https://www.defined.fi/sol/USDH1SM1ojwWUga67PGrgFWUHibbjqMvuMaDkRJTgkX?maker=GuiU6MpLahPHSHYcsfSRjwLUm1AtZ9zP2eiLAkJMBjg","https://www.defined.fi/sol/USDH1SM1ojwWUga67PGrgFWUHibbjqMvuMaDkRJTgkX?maker=GuiU6MpLahPHSHYcsfSRjwLUm1AtZ9zP2eiLAkJMBjg")</f>
        <v/>
      </c>
      <c r="M308">
        <f>HYPERLINK("https://dexscreener.com/solana/USDH1SM1ojwWUga67PGrgFWUHibbjqMvuMaDkRJTgkX?maker=GuiU6MpLahPHSHYcsfSRjwLUm1AtZ9zP2eiLAkJMBjg","https://dexscreener.com/solana/USDH1SM1ojwWUga67PGrgFWUHibbjqMvuMaDkRJTgkX?maker=GuiU6MpLahPHSHYcsfSRjwLUm1AtZ9zP2eiLAkJMBjg")</f>
        <v/>
      </c>
    </row>
    <row r="309">
      <c r="A309" t="inlineStr">
        <is>
          <t>HBB111SCo9jkCejsZfz8Ec8nH7T6THF8KEKSnvwT6XK6</t>
        </is>
      </c>
      <c r="B309" t="inlineStr">
        <is>
          <t>HBB</t>
        </is>
      </c>
      <c r="C309" t="n">
        <v>1</v>
      </c>
      <c r="D309" t="n">
        <v>0</v>
      </c>
      <c r="E309" t="n">
        <v>0</v>
      </c>
      <c r="F309" t="n">
        <v>0</v>
      </c>
      <c r="G309" t="n">
        <v>0</v>
      </c>
      <c r="H309" t="n">
        <v>5</v>
      </c>
      <c r="I309" t="n">
        <v>5</v>
      </c>
      <c r="J309" t="n">
        <v>-1</v>
      </c>
      <c r="K309" t="n">
        <v>-1</v>
      </c>
      <c r="L309">
        <f>HYPERLINK("https://www.defined.fi/sol/HBB111SCo9jkCejsZfz8Ec8nH7T6THF8KEKSnvwT6XK6?maker=GuiU6MpLahPHSHYcsfSRjwLUm1AtZ9zP2eiLAkJMBjg","https://www.defined.fi/sol/HBB111SCo9jkCejsZfz8Ec8nH7T6THF8KEKSnvwT6XK6?maker=GuiU6MpLahPHSHYcsfSRjwLUm1AtZ9zP2eiLAkJMBjg")</f>
        <v/>
      </c>
      <c r="M309">
        <f>HYPERLINK("https://dexscreener.com/solana/HBB111SCo9jkCejsZfz8Ec8nH7T6THF8KEKSnvwT6XK6?maker=GuiU6MpLahPHSHYcsfSRjwLUm1AtZ9zP2eiLAkJMBjg","https://dexscreener.com/solana/HBB111SCo9jkCejsZfz8Ec8nH7T6THF8KEKSnvwT6XK6?maker=GuiU6MpLahPHSHYcsfSRjwLUm1AtZ9zP2eiLAkJMBjg")</f>
        <v/>
      </c>
    </row>
    <row r="310">
      <c r="A310" t="inlineStr">
        <is>
          <t>GLiB37nqnPDghvVHFS9CJ21c5BDUQxSJS3BXBWduVoPm</t>
        </is>
      </c>
      <c r="B310" t="inlineStr">
        <is>
          <t>Chedda</t>
        </is>
      </c>
      <c r="C310" t="n">
        <v>1</v>
      </c>
      <c r="D310" t="n">
        <v>0.213</v>
      </c>
      <c r="E310" t="n">
        <v>0.01</v>
      </c>
      <c r="F310" t="n">
        <v>22.03</v>
      </c>
      <c r="G310" t="n">
        <v>22.24</v>
      </c>
      <c r="H310" t="n">
        <v>16</v>
      </c>
      <c r="I310" t="n">
        <v>16</v>
      </c>
      <c r="J310" t="n">
        <v>-1</v>
      </c>
      <c r="K310" t="n">
        <v>-1</v>
      </c>
      <c r="L310">
        <f>HYPERLINK("https://www.defined.fi/sol/GLiB37nqnPDghvVHFS9CJ21c5BDUQxSJS3BXBWduVoPm?maker=GuiU6MpLahPHSHYcsfSRjwLUm1AtZ9zP2eiLAkJMBjg","https://www.defined.fi/sol/GLiB37nqnPDghvVHFS9CJ21c5BDUQxSJS3BXBWduVoPm?maker=GuiU6MpLahPHSHYcsfSRjwLUm1AtZ9zP2eiLAkJMBjg")</f>
        <v/>
      </c>
      <c r="M310">
        <f>HYPERLINK("https://dexscreener.com/solana/GLiB37nqnPDghvVHFS9CJ21c5BDUQxSJS3BXBWduVoPm?maker=GuiU6MpLahPHSHYcsfSRjwLUm1AtZ9zP2eiLAkJMBjg","https://dexscreener.com/solana/GLiB37nqnPDghvVHFS9CJ21c5BDUQxSJS3BXBWduVoPm?maker=GuiU6MpLahPHSHYcsfSRjwLUm1AtZ9zP2eiLAkJMBjg")</f>
        <v/>
      </c>
    </row>
    <row r="311">
      <c r="A311" t="inlineStr">
        <is>
          <t>Aw8qLRHGhMcKq7rxs5XBNCd9oe3BvoAhpNMVz7AdGmty</t>
        </is>
      </c>
      <c r="B311" t="inlineStr">
        <is>
          <t>PANDA</t>
        </is>
      </c>
      <c r="C311" t="n">
        <v>1</v>
      </c>
      <c r="D311" t="n">
        <v>0.01</v>
      </c>
      <c r="E311" t="n">
        <v>0.03</v>
      </c>
      <c r="F311" t="n">
        <v>0.405</v>
      </c>
      <c r="G311" t="n">
        <v>0.416</v>
      </c>
      <c r="H311" t="n">
        <v>1</v>
      </c>
      <c r="I311" t="n">
        <v>1</v>
      </c>
      <c r="J311" t="n">
        <v>-1</v>
      </c>
      <c r="K311" t="n">
        <v>-1</v>
      </c>
      <c r="L311">
        <f>HYPERLINK("https://www.defined.fi/sol/Aw8qLRHGhMcKq7rxs5XBNCd9oe3BvoAhpNMVz7AdGmty?maker=GuiU6MpLahPHSHYcsfSRjwLUm1AtZ9zP2eiLAkJMBjg","https://www.defined.fi/sol/Aw8qLRHGhMcKq7rxs5XBNCd9oe3BvoAhpNMVz7AdGmty?maker=GuiU6MpLahPHSHYcsfSRjwLUm1AtZ9zP2eiLAkJMBjg")</f>
        <v/>
      </c>
      <c r="M311">
        <f>HYPERLINK("https://dexscreener.com/solana/Aw8qLRHGhMcKq7rxs5XBNCd9oe3BvoAhpNMVz7AdGmty?maker=GuiU6MpLahPHSHYcsfSRjwLUm1AtZ9zP2eiLAkJMBjg","https://dexscreener.com/solana/Aw8qLRHGhMcKq7rxs5XBNCd9oe3BvoAhpNMVz7AdGmty?maker=GuiU6MpLahPHSHYcsfSRjwLUm1AtZ9zP2eiLAkJMBjg")</f>
        <v/>
      </c>
    </row>
    <row r="312">
      <c r="A312" t="inlineStr">
        <is>
          <t>Fgn3y5zLZTfi5UxP59yHbLmryWgWnHS4BFJHcsuVpump</t>
        </is>
      </c>
      <c r="B312" t="inlineStr">
        <is>
          <t>GOTE</t>
        </is>
      </c>
      <c r="C312" t="n">
        <v>1</v>
      </c>
      <c r="D312" t="n">
        <v>2.04</v>
      </c>
      <c r="E312" t="n">
        <v>0.03</v>
      </c>
      <c r="F312" t="n">
        <v>72.63</v>
      </c>
      <c r="G312" t="n">
        <v>74.68000000000001</v>
      </c>
      <c r="H312" t="n">
        <v>55</v>
      </c>
      <c r="I312" t="n">
        <v>55</v>
      </c>
      <c r="J312" t="n">
        <v>-1</v>
      </c>
      <c r="K312" t="n">
        <v>-1</v>
      </c>
      <c r="L312">
        <f>HYPERLINK("https://www.defined.fi/sol/Fgn3y5zLZTfi5UxP59yHbLmryWgWnHS4BFJHcsuVpump?maker=GuiU6MpLahPHSHYcsfSRjwLUm1AtZ9zP2eiLAkJMBjg","https://www.defined.fi/sol/Fgn3y5zLZTfi5UxP59yHbLmryWgWnHS4BFJHcsuVpump?maker=GuiU6MpLahPHSHYcsfSRjwLUm1AtZ9zP2eiLAkJMBjg")</f>
        <v/>
      </c>
      <c r="M312">
        <f>HYPERLINK("https://dexscreener.com/solana/Fgn3y5zLZTfi5UxP59yHbLmryWgWnHS4BFJHcsuVpump?maker=GuiU6MpLahPHSHYcsfSRjwLUm1AtZ9zP2eiLAkJMBjg","https://dexscreener.com/solana/Fgn3y5zLZTfi5UxP59yHbLmryWgWnHS4BFJHcsuVpump?maker=GuiU6MpLahPHSHYcsfSRjwLUm1AtZ9zP2eiLAkJMBjg")</f>
        <v/>
      </c>
    </row>
    <row r="313">
      <c r="A313" t="inlineStr">
        <is>
          <t>6iezmEdeiUCzGGq4kjgyWvFDuajTPNWZqjzV3G2Qpump</t>
        </is>
      </c>
      <c r="B313" t="inlineStr">
        <is>
          <t>smurfette</t>
        </is>
      </c>
      <c r="C313" t="n">
        <v>1</v>
      </c>
      <c r="D313" t="n">
        <v>4.85</v>
      </c>
      <c r="E313" t="n">
        <v>0.05</v>
      </c>
      <c r="F313" t="n">
        <v>104.6</v>
      </c>
      <c r="G313" t="n">
        <v>109.45</v>
      </c>
      <c r="H313" t="n">
        <v>109</v>
      </c>
      <c r="I313" t="n">
        <v>109</v>
      </c>
      <c r="J313" t="n">
        <v>-1</v>
      </c>
      <c r="K313" t="n">
        <v>-1</v>
      </c>
      <c r="L313">
        <f>HYPERLINK("https://www.defined.fi/sol/6iezmEdeiUCzGGq4kjgyWvFDuajTPNWZqjzV3G2Qpump?maker=GuiU6MpLahPHSHYcsfSRjwLUm1AtZ9zP2eiLAkJMBjg","https://www.defined.fi/sol/6iezmEdeiUCzGGq4kjgyWvFDuajTPNWZqjzV3G2Qpump?maker=GuiU6MpLahPHSHYcsfSRjwLUm1AtZ9zP2eiLAkJMBjg")</f>
        <v/>
      </c>
      <c r="M313">
        <f>HYPERLINK("https://dexscreener.com/solana/6iezmEdeiUCzGGq4kjgyWvFDuajTPNWZqjzV3G2Qpump?maker=GuiU6MpLahPHSHYcsfSRjwLUm1AtZ9zP2eiLAkJMBjg","https://dexscreener.com/solana/6iezmEdeiUCzGGq4kjgyWvFDuajTPNWZqjzV3G2Qpump?maker=GuiU6MpLahPHSHYcsfSRjwLUm1AtZ9zP2eiLAkJMBjg")</f>
        <v/>
      </c>
    </row>
    <row r="314">
      <c r="A314" t="inlineStr">
        <is>
          <t>mpoxP5wyoR3eRW8L9bZjGPFtCsmX8WcqU5BHxFW1xkn</t>
        </is>
      </c>
      <c r="B314" t="inlineStr">
        <is>
          <t>POX</t>
        </is>
      </c>
      <c r="C314" t="n">
        <v>1</v>
      </c>
      <c r="D314" t="n">
        <v>0.203</v>
      </c>
      <c r="E314" t="n">
        <v>0</v>
      </c>
      <c r="F314" t="n">
        <v>66.15000000000001</v>
      </c>
      <c r="G314" t="n">
        <v>66.36</v>
      </c>
      <c r="H314" t="n">
        <v>17</v>
      </c>
      <c r="I314" t="n">
        <v>17</v>
      </c>
      <c r="J314" t="n">
        <v>-1</v>
      </c>
      <c r="K314" t="n">
        <v>-1</v>
      </c>
      <c r="L314">
        <f>HYPERLINK("https://www.defined.fi/sol/mpoxP5wyoR3eRW8L9bZjGPFtCsmX8WcqU5BHxFW1xkn?maker=GuiU6MpLahPHSHYcsfSRjwLUm1AtZ9zP2eiLAkJMBjg","https://www.defined.fi/sol/mpoxP5wyoR3eRW8L9bZjGPFtCsmX8WcqU5BHxFW1xkn?maker=GuiU6MpLahPHSHYcsfSRjwLUm1AtZ9zP2eiLAkJMBjg")</f>
        <v/>
      </c>
      <c r="M314">
        <f>HYPERLINK("https://dexscreener.com/solana/mpoxP5wyoR3eRW8L9bZjGPFtCsmX8WcqU5BHxFW1xkn?maker=GuiU6MpLahPHSHYcsfSRjwLUm1AtZ9zP2eiLAkJMBjg","https://dexscreener.com/solana/mpoxP5wyoR3eRW8L9bZjGPFtCsmX8WcqU5BHxFW1xkn?maker=GuiU6MpLahPHSHYcsfSRjwLUm1AtZ9zP2eiLAkJMBjg")</f>
        <v/>
      </c>
    </row>
    <row r="315">
      <c r="A315" t="inlineStr">
        <is>
          <t>CKaKtYvz6dKPyMvYq9Rh3UBrnNqYZAyd7iF4hJtjUvks</t>
        </is>
      </c>
      <c r="B315" t="inlineStr">
        <is>
          <t>GARI</t>
        </is>
      </c>
      <c r="C315" t="n">
        <v>1</v>
      </c>
      <c r="D315" t="n">
        <v>0.195</v>
      </c>
      <c r="E315" t="n">
        <v>0.03</v>
      </c>
      <c r="F315" t="n">
        <v>7.27</v>
      </c>
      <c r="G315" t="n">
        <v>7.46</v>
      </c>
      <c r="H315" t="n">
        <v>6</v>
      </c>
      <c r="I315" t="n">
        <v>6</v>
      </c>
      <c r="J315" t="n">
        <v>-1</v>
      </c>
      <c r="K315" t="n">
        <v>-1</v>
      </c>
      <c r="L315">
        <f>HYPERLINK("https://www.defined.fi/sol/CKaKtYvz6dKPyMvYq9Rh3UBrnNqYZAyd7iF4hJtjUvks?maker=GuiU6MpLahPHSHYcsfSRjwLUm1AtZ9zP2eiLAkJMBjg","https://www.defined.fi/sol/CKaKtYvz6dKPyMvYq9Rh3UBrnNqYZAyd7iF4hJtjUvks?maker=GuiU6MpLahPHSHYcsfSRjwLUm1AtZ9zP2eiLAkJMBjg")</f>
        <v/>
      </c>
      <c r="M315">
        <f>HYPERLINK("https://dexscreener.com/solana/CKaKtYvz6dKPyMvYq9Rh3UBrnNqYZAyd7iF4hJtjUvks?maker=GuiU6MpLahPHSHYcsfSRjwLUm1AtZ9zP2eiLAkJMBjg","https://dexscreener.com/solana/CKaKtYvz6dKPyMvYq9Rh3UBrnNqYZAyd7iF4hJtjUvks?maker=GuiU6MpLahPHSHYcsfSRjwLUm1AtZ9zP2eiLAkJMBjg")</f>
        <v/>
      </c>
    </row>
    <row r="316">
      <c r="A316" t="inlineStr">
        <is>
          <t>8sWKTMrh9bWUrvykK4H3jzEzGbEqvJNpS2f7joYKpump</t>
        </is>
      </c>
      <c r="B316" t="inlineStr">
        <is>
          <t>schizo</t>
        </is>
      </c>
      <c r="C316" t="n">
        <v>1</v>
      </c>
      <c r="D316" t="n">
        <v>0.358</v>
      </c>
      <c r="E316" t="n">
        <v>0.01</v>
      </c>
      <c r="F316" t="n">
        <v>26.09</v>
      </c>
      <c r="G316" t="n">
        <v>26.45</v>
      </c>
      <c r="H316" t="n">
        <v>14</v>
      </c>
      <c r="I316" t="n">
        <v>14</v>
      </c>
      <c r="J316" t="n">
        <v>-1</v>
      </c>
      <c r="K316" t="n">
        <v>-1</v>
      </c>
      <c r="L316">
        <f>HYPERLINK("https://www.defined.fi/sol/8sWKTMrh9bWUrvykK4H3jzEzGbEqvJNpS2f7joYKpump?maker=GuiU6MpLahPHSHYcsfSRjwLUm1AtZ9zP2eiLAkJMBjg","https://www.defined.fi/sol/8sWKTMrh9bWUrvykK4H3jzEzGbEqvJNpS2f7joYKpump?maker=GuiU6MpLahPHSHYcsfSRjwLUm1AtZ9zP2eiLAkJMBjg")</f>
        <v/>
      </c>
      <c r="M316">
        <f>HYPERLINK("https://dexscreener.com/solana/8sWKTMrh9bWUrvykK4H3jzEzGbEqvJNpS2f7joYKpump?maker=GuiU6MpLahPHSHYcsfSRjwLUm1AtZ9zP2eiLAkJMBjg","https://dexscreener.com/solana/8sWKTMrh9bWUrvykK4H3jzEzGbEqvJNpS2f7joYKpump?maker=GuiU6MpLahPHSHYcsfSRjwLUm1AtZ9zP2eiLAkJMBjg")</f>
        <v/>
      </c>
    </row>
    <row r="317">
      <c r="A317" t="inlineStr">
        <is>
          <t>HmAgiwjjP9CXqK5wQNsHKtjAt2CH3Kv8Q7xH5kGL2nqZ</t>
        </is>
      </c>
      <c r="B317" t="inlineStr">
        <is>
          <t>Barron</t>
        </is>
      </c>
      <c r="C317" t="n">
        <v>1</v>
      </c>
      <c r="D317" t="n">
        <v>0.47</v>
      </c>
      <c r="E317" t="n">
        <v>0.03</v>
      </c>
      <c r="F317" t="n">
        <v>16.65</v>
      </c>
      <c r="G317" t="n">
        <v>17.12</v>
      </c>
      <c r="H317" t="n">
        <v>8</v>
      </c>
      <c r="I317" t="n">
        <v>8</v>
      </c>
      <c r="J317" t="n">
        <v>-1</v>
      </c>
      <c r="K317" t="n">
        <v>-1</v>
      </c>
      <c r="L317">
        <f>HYPERLINK("https://www.defined.fi/sol/HmAgiwjjP9CXqK5wQNsHKtjAt2CH3Kv8Q7xH5kGL2nqZ?maker=GuiU6MpLahPHSHYcsfSRjwLUm1AtZ9zP2eiLAkJMBjg","https://www.defined.fi/sol/HmAgiwjjP9CXqK5wQNsHKtjAt2CH3Kv8Q7xH5kGL2nqZ?maker=GuiU6MpLahPHSHYcsfSRjwLUm1AtZ9zP2eiLAkJMBjg")</f>
        <v/>
      </c>
      <c r="M317">
        <f>HYPERLINK("https://dexscreener.com/solana/HmAgiwjjP9CXqK5wQNsHKtjAt2CH3Kv8Q7xH5kGL2nqZ?maker=GuiU6MpLahPHSHYcsfSRjwLUm1AtZ9zP2eiLAkJMBjg","https://dexscreener.com/solana/HmAgiwjjP9CXqK5wQNsHKtjAt2CH3Kv8Q7xH5kGL2nqZ?maker=GuiU6MpLahPHSHYcsfSRjwLUm1AtZ9zP2eiLAkJMBjg")</f>
        <v/>
      </c>
    </row>
    <row r="318">
      <c r="A318" t="inlineStr">
        <is>
          <t>3Rcc6tMyS7ZEa29dxV4g3J5StorS9J1dn98gd42pZTk1</t>
        </is>
      </c>
      <c r="B318" t="inlineStr">
        <is>
          <t>MIMANY</t>
        </is>
      </c>
      <c r="C318" t="n">
        <v>1</v>
      </c>
      <c r="D318" t="n">
        <v>0.035</v>
      </c>
      <c r="E318" t="n">
        <v>0.02</v>
      </c>
      <c r="F318" t="n">
        <v>2.23</v>
      </c>
      <c r="G318" t="n">
        <v>2.27</v>
      </c>
      <c r="H318" t="n">
        <v>3</v>
      </c>
      <c r="I318" t="n">
        <v>3</v>
      </c>
      <c r="J318" t="n">
        <v>-1</v>
      </c>
      <c r="K318" t="n">
        <v>-1</v>
      </c>
      <c r="L318">
        <f>HYPERLINK("https://www.defined.fi/sol/3Rcc6tMyS7ZEa29dxV4g3J5StorS9J1dn98gd42pZTk1?maker=GuiU6MpLahPHSHYcsfSRjwLUm1AtZ9zP2eiLAkJMBjg","https://www.defined.fi/sol/3Rcc6tMyS7ZEa29dxV4g3J5StorS9J1dn98gd42pZTk1?maker=GuiU6MpLahPHSHYcsfSRjwLUm1AtZ9zP2eiLAkJMBjg")</f>
        <v/>
      </c>
      <c r="M318">
        <f>HYPERLINK("https://dexscreener.com/solana/3Rcc6tMyS7ZEa29dxV4g3J5StorS9J1dn98gd42pZTk1?maker=GuiU6MpLahPHSHYcsfSRjwLUm1AtZ9zP2eiLAkJMBjg","https://dexscreener.com/solana/3Rcc6tMyS7ZEa29dxV4g3J5StorS9J1dn98gd42pZTk1?maker=GuiU6MpLahPHSHYcsfSRjwLUm1AtZ9zP2eiLAkJMBjg")</f>
        <v/>
      </c>
    </row>
    <row r="319">
      <c r="A319" t="inlineStr">
        <is>
          <t>ESVRQ6phc55VCw7sWB6JgW3PeTB6N68kvwjfsMPcpump</t>
        </is>
      </c>
      <c r="B319" t="inlineStr">
        <is>
          <t>omochi</t>
        </is>
      </c>
      <c r="C319" t="n">
        <v>1</v>
      </c>
      <c r="D319" t="n">
        <v>0.878</v>
      </c>
      <c r="E319" t="n">
        <v>0.03</v>
      </c>
      <c r="F319" t="n">
        <v>26.53</v>
      </c>
      <c r="G319" t="n">
        <v>27.41</v>
      </c>
      <c r="H319" t="n">
        <v>27</v>
      </c>
      <c r="I319" t="n">
        <v>27</v>
      </c>
      <c r="J319" t="n">
        <v>-1</v>
      </c>
      <c r="K319" t="n">
        <v>-1</v>
      </c>
      <c r="L319">
        <f>HYPERLINK("https://www.defined.fi/sol/ESVRQ6phc55VCw7sWB6JgW3PeTB6N68kvwjfsMPcpump?maker=GuiU6MpLahPHSHYcsfSRjwLUm1AtZ9zP2eiLAkJMBjg","https://www.defined.fi/sol/ESVRQ6phc55VCw7sWB6JgW3PeTB6N68kvwjfsMPcpump?maker=GuiU6MpLahPHSHYcsfSRjwLUm1AtZ9zP2eiLAkJMBjg")</f>
        <v/>
      </c>
      <c r="M319">
        <f>HYPERLINK("https://dexscreener.com/solana/ESVRQ6phc55VCw7sWB6JgW3PeTB6N68kvwjfsMPcpump?maker=GuiU6MpLahPHSHYcsfSRjwLUm1AtZ9zP2eiLAkJMBjg","https://dexscreener.com/solana/ESVRQ6phc55VCw7sWB6JgW3PeTB6N68kvwjfsMPcpump?maker=GuiU6MpLahPHSHYcsfSRjwLUm1AtZ9zP2eiLAkJMBjg")</f>
        <v/>
      </c>
    </row>
    <row r="320">
      <c r="A320" t="inlineStr">
        <is>
          <t>9M26M7CxkJdaewdiH8v5kSiiXKbWBBirTE1QmXHmDvVg</t>
        </is>
      </c>
      <c r="B320" t="inlineStr">
        <is>
          <t>Norm</t>
        </is>
      </c>
      <c r="C320" t="n">
        <v>1</v>
      </c>
      <c r="D320" t="n">
        <v>0.5679999999999999</v>
      </c>
      <c r="E320" t="n">
        <v>0.02</v>
      </c>
      <c r="F320" t="n">
        <v>27.01</v>
      </c>
      <c r="G320" t="n">
        <v>27.58</v>
      </c>
      <c r="H320" t="n">
        <v>32</v>
      </c>
      <c r="I320" t="n">
        <v>32</v>
      </c>
      <c r="J320" t="n">
        <v>-1</v>
      </c>
      <c r="K320" t="n">
        <v>-1</v>
      </c>
      <c r="L320">
        <f>HYPERLINK("https://www.defined.fi/sol/9M26M7CxkJdaewdiH8v5kSiiXKbWBBirTE1QmXHmDvVg?maker=GuiU6MpLahPHSHYcsfSRjwLUm1AtZ9zP2eiLAkJMBjg","https://www.defined.fi/sol/9M26M7CxkJdaewdiH8v5kSiiXKbWBBirTE1QmXHmDvVg?maker=GuiU6MpLahPHSHYcsfSRjwLUm1AtZ9zP2eiLAkJMBjg")</f>
        <v/>
      </c>
      <c r="M320">
        <f>HYPERLINK("https://dexscreener.com/solana/9M26M7CxkJdaewdiH8v5kSiiXKbWBBirTE1QmXHmDvVg?maker=GuiU6MpLahPHSHYcsfSRjwLUm1AtZ9zP2eiLAkJMBjg","https://dexscreener.com/solana/9M26M7CxkJdaewdiH8v5kSiiXKbWBBirTE1QmXHmDvVg?maker=GuiU6MpLahPHSHYcsfSRjwLUm1AtZ9zP2eiLAkJMBjg")</f>
        <v/>
      </c>
    </row>
    <row r="321">
      <c r="A321" t="inlineStr">
        <is>
          <t>65nTNuJGHme4PQvKQyJykKp1bJAkK4A8Q66sd2yBWugf</t>
        </is>
      </c>
      <c r="B321" t="inlineStr">
        <is>
          <t>RBT</t>
        </is>
      </c>
      <c r="C321" t="n">
        <v>1</v>
      </c>
      <c r="D321" t="n">
        <v>0.233</v>
      </c>
      <c r="E321" t="n">
        <v>0.02</v>
      </c>
      <c r="F321" t="n">
        <v>13.35</v>
      </c>
      <c r="G321" t="n">
        <v>13.58</v>
      </c>
      <c r="H321" t="n">
        <v>17</v>
      </c>
      <c r="I321" t="n">
        <v>17</v>
      </c>
      <c r="J321" t="n">
        <v>-1</v>
      </c>
      <c r="K321" t="n">
        <v>-1</v>
      </c>
      <c r="L321">
        <f>HYPERLINK("https://www.defined.fi/sol/65nTNuJGHme4PQvKQyJykKp1bJAkK4A8Q66sd2yBWugf?maker=GuiU6MpLahPHSHYcsfSRjwLUm1AtZ9zP2eiLAkJMBjg","https://www.defined.fi/sol/65nTNuJGHme4PQvKQyJykKp1bJAkK4A8Q66sd2yBWugf?maker=GuiU6MpLahPHSHYcsfSRjwLUm1AtZ9zP2eiLAkJMBjg")</f>
        <v/>
      </c>
      <c r="M321">
        <f>HYPERLINK("https://dexscreener.com/solana/65nTNuJGHme4PQvKQyJykKp1bJAkK4A8Q66sd2yBWugf?maker=GuiU6MpLahPHSHYcsfSRjwLUm1AtZ9zP2eiLAkJMBjg","https://dexscreener.com/solana/65nTNuJGHme4PQvKQyJykKp1bJAkK4A8Q66sd2yBWugf?maker=GuiU6MpLahPHSHYcsfSRjwLUm1AtZ9zP2eiLAkJMBjg")</f>
        <v/>
      </c>
    </row>
    <row r="322">
      <c r="A322" t="inlineStr">
        <is>
          <t>GyuP7chtXSRB6erApifBxFvuTtz94x3zQo3JdWofBTgy</t>
        </is>
      </c>
      <c r="B322" t="inlineStr">
        <is>
          <t>D2X</t>
        </is>
      </c>
      <c r="C322" t="n">
        <v>1</v>
      </c>
      <c r="D322" t="n">
        <v>-0.188</v>
      </c>
      <c r="E322" t="n">
        <v>-1</v>
      </c>
      <c r="F322" t="n">
        <v>26.85</v>
      </c>
      <c r="G322" t="n">
        <v>26.05</v>
      </c>
      <c r="H322" t="n">
        <v>12</v>
      </c>
      <c r="I322" t="n">
        <v>14</v>
      </c>
      <c r="J322" t="n">
        <v>-1</v>
      </c>
      <c r="K322" t="n">
        <v>-1</v>
      </c>
      <c r="L322">
        <f>HYPERLINK("https://www.defined.fi/sol/GyuP7chtXSRB6erApifBxFvuTtz94x3zQo3JdWofBTgy?maker=GuiU6MpLahPHSHYcsfSRjwLUm1AtZ9zP2eiLAkJMBjg","https://www.defined.fi/sol/GyuP7chtXSRB6erApifBxFvuTtz94x3zQo3JdWofBTgy?maker=GuiU6MpLahPHSHYcsfSRjwLUm1AtZ9zP2eiLAkJMBjg")</f>
        <v/>
      </c>
      <c r="M322">
        <f>HYPERLINK("https://dexscreener.com/solana/GyuP7chtXSRB6erApifBxFvuTtz94x3zQo3JdWofBTgy?maker=GuiU6MpLahPHSHYcsfSRjwLUm1AtZ9zP2eiLAkJMBjg","https://dexscreener.com/solana/GyuP7chtXSRB6erApifBxFvuTtz94x3zQo3JdWofBTgy?maker=GuiU6MpLahPHSHYcsfSRjwLUm1AtZ9zP2eiLAkJMBjg")</f>
        <v/>
      </c>
    </row>
    <row r="323">
      <c r="A323" t="inlineStr">
        <is>
          <t>4oaV94McVveRosSgdZTn3jkMpr1ge7SQZjwBZ7xG6oA7</t>
        </is>
      </c>
      <c r="B323" t="inlineStr">
        <is>
          <t>SNIFF</t>
        </is>
      </c>
      <c r="C323" t="n">
        <v>1</v>
      </c>
      <c r="D323" t="n">
        <v>0.153</v>
      </c>
      <c r="E323" t="n">
        <v>0.05</v>
      </c>
      <c r="F323" t="n">
        <v>3.13</v>
      </c>
      <c r="G323" t="n">
        <v>3.28</v>
      </c>
      <c r="H323" t="n">
        <v>3</v>
      </c>
      <c r="I323" t="n">
        <v>3</v>
      </c>
      <c r="J323" t="n">
        <v>-1</v>
      </c>
      <c r="K323" t="n">
        <v>-1</v>
      </c>
      <c r="L323">
        <f>HYPERLINK("https://www.defined.fi/sol/4oaV94McVveRosSgdZTn3jkMpr1ge7SQZjwBZ7xG6oA7?maker=GuiU6MpLahPHSHYcsfSRjwLUm1AtZ9zP2eiLAkJMBjg","https://www.defined.fi/sol/4oaV94McVveRosSgdZTn3jkMpr1ge7SQZjwBZ7xG6oA7?maker=GuiU6MpLahPHSHYcsfSRjwLUm1AtZ9zP2eiLAkJMBjg")</f>
        <v/>
      </c>
      <c r="M323">
        <f>HYPERLINK("https://dexscreener.com/solana/4oaV94McVveRosSgdZTn3jkMpr1ge7SQZjwBZ7xG6oA7?maker=GuiU6MpLahPHSHYcsfSRjwLUm1AtZ9zP2eiLAkJMBjg","https://dexscreener.com/solana/4oaV94McVveRosSgdZTn3jkMpr1ge7SQZjwBZ7xG6oA7?maker=GuiU6MpLahPHSHYcsfSRjwLUm1AtZ9zP2eiLAkJMBjg")</f>
        <v/>
      </c>
    </row>
    <row r="324">
      <c r="A324" t="inlineStr">
        <is>
          <t>vZz4CG7njSwnVHCh8neWPY6tSxXHXvAwL5U2J2Epump</t>
        </is>
      </c>
      <c r="B324" t="inlineStr">
        <is>
          <t>SHEEP</t>
        </is>
      </c>
      <c r="C324" t="n">
        <v>1</v>
      </c>
      <c r="D324" t="n">
        <v>0.674</v>
      </c>
      <c r="E324" t="n">
        <v>0.07000000000000001</v>
      </c>
      <c r="F324" t="n">
        <v>9.09</v>
      </c>
      <c r="G324" t="n">
        <v>9.76</v>
      </c>
      <c r="H324" t="n">
        <v>10</v>
      </c>
      <c r="I324" t="n">
        <v>10</v>
      </c>
      <c r="J324" t="n">
        <v>-1</v>
      </c>
      <c r="K324" t="n">
        <v>-1</v>
      </c>
      <c r="L324">
        <f>HYPERLINK("https://www.defined.fi/sol/vZz4CG7njSwnVHCh8neWPY6tSxXHXvAwL5U2J2Epump?maker=GuiU6MpLahPHSHYcsfSRjwLUm1AtZ9zP2eiLAkJMBjg","https://www.defined.fi/sol/vZz4CG7njSwnVHCh8neWPY6tSxXHXvAwL5U2J2Epump?maker=GuiU6MpLahPHSHYcsfSRjwLUm1AtZ9zP2eiLAkJMBjg")</f>
        <v/>
      </c>
      <c r="M324">
        <f>HYPERLINK("https://dexscreener.com/solana/vZz4CG7njSwnVHCh8neWPY6tSxXHXvAwL5U2J2Epump?maker=GuiU6MpLahPHSHYcsfSRjwLUm1AtZ9zP2eiLAkJMBjg","https://dexscreener.com/solana/vZz4CG7njSwnVHCh8neWPY6tSxXHXvAwL5U2J2Epump?maker=GuiU6MpLahPHSHYcsfSRjwLUm1AtZ9zP2eiLAkJMBjg")</f>
        <v/>
      </c>
    </row>
    <row r="325">
      <c r="A325" t="inlineStr">
        <is>
          <t>4AoUaXuSmTrq8jRktFkubqWkxSWXR4DqH8xNgek8pump</t>
        </is>
      </c>
      <c r="B325" t="inlineStr">
        <is>
          <t>ogmilady</t>
        </is>
      </c>
      <c r="C325" t="n">
        <v>1</v>
      </c>
      <c r="D325" t="n">
        <v>0.231</v>
      </c>
      <c r="E325" t="n">
        <v>0.07000000000000001</v>
      </c>
      <c r="F325" t="n">
        <v>3.48</v>
      </c>
      <c r="G325" t="n">
        <v>3.71</v>
      </c>
      <c r="H325" t="n">
        <v>6</v>
      </c>
      <c r="I325" t="n">
        <v>6</v>
      </c>
      <c r="J325" t="n">
        <v>-1</v>
      </c>
      <c r="K325" t="n">
        <v>-1</v>
      </c>
      <c r="L325">
        <f>HYPERLINK("https://www.defined.fi/sol/4AoUaXuSmTrq8jRktFkubqWkxSWXR4DqH8xNgek8pump?maker=GuiU6MpLahPHSHYcsfSRjwLUm1AtZ9zP2eiLAkJMBjg","https://www.defined.fi/sol/4AoUaXuSmTrq8jRktFkubqWkxSWXR4DqH8xNgek8pump?maker=GuiU6MpLahPHSHYcsfSRjwLUm1AtZ9zP2eiLAkJMBjg")</f>
        <v/>
      </c>
      <c r="M325">
        <f>HYPERLINK("https://dexscreener.com/solana/4AoUaXuSmTrq8jRktFkubqWkxSWXR4DqH8xNgek8pump?maker=GuiU6MpLahPHSHYcsfSRjwLUm1AtZ9zP2eiLAkJMBjg","https://dexscreener.com/solana/4AoUaXuSmTrq8jRktFkubqWkxSWXR4DqH8xNgek8pump?maker=GuiU6MpLahPHSHYcsfSRjwLUm1AtZ9zP2eiLAkJMBjg")</f>
        <v/>
      </c>
    </row>
    <row r="326">
      <c r="A326" t="inlineStr">
        <is>
          <t>DPfhZt2wjTYTsA3JjNEJCDyX3Rn1ef8sbje6AMGDpump</t>
        </is>
      </c>
      <c r="B326" t="inlineStr">
        <is>
          <t>soliloquy</t>
        </is>
      </c>
      <c r="C326" t="n">
        <v>1</v>
      </c>
      <c r="D326" t="n">
        <v>0.714</v>
      </c>
      <c r="E326" t="n">
        <v>0.03</v>
      </c>
      <c r="F326" t="n">
        <v>26.04</v>
      </c>
      <c r="G326" t="n">
        <v>26.75</v>
      </c>
      <c r="H326" t="n">
        <v>31</v>
      </c>
      <c r="I326" t="n">
        <v>31</v>
      </c>
      <c r="J326" t="n">
        <v>-1</v>
      </c>
      <c r="K326" t="n">
        <v>-1</v>
      </c>
      <c r="L326">
        <f>HYPERLINK("https://www.defined.fi/sol/DPfhZt2wjTYTsA3JjNEJCDyX3Rn1ef8sbje6AMGDpump?maker=GuiU6MpLahPHSHYcsfSRjwLUm1AtZ9zP2eiLAkJMBjg","https://www.defined.fi/sol/DPfhZt2wjTYTsA3JjNEJCDyX3Rn1ef8sbje6AMGDpump?maker=GuiU6MpLahPHSHYcsfSRjwLUm1AtZ9zP2eiLAkJMBjg")</f>
        <v/>
      </c>
      <c r="M326">
        <f>HYPERLINK("https://dexscreener.com/solana/DPfhZt2wjTYTsA3JjNEJCDyX3Rn1ef8sbje6AMGDpump?maker=GuiU6MpLahPHSHYcsfSRjwLUm1AtZ9zP2eiLAkJMBjg","https://dexscreener.com/solana/DPfhZt2wjTYTsA3JjNEJCDyX3Rn1ef8sbje6AMGDpump?maker=GuiU6MpLahPHSHYcsfSRjwLUm1AtZ9zP2eiLAkJMBjg")</f>
        <v/>
      </c>
    </row>
    <row r="327">
      <c r="A327" t="inlineStr">
        <is>
          <t>ukHH6c7mMyiWCf1b9pnWe25TSpkDDt3H5pQZgZ74J82</t>
        </is>
      </c>
      <c r="B327" t="inlineStr">
        <is>
          <t>BOME</t>
        </is>
      </c>
      <c r="C327" t="n">
        <v>1</v>
      </c>
      <c r="D327" t="n">
        <v>0.548</v>
      </c>
      <c r="E327" t="n">
        <v>0.02</v>
      </c>
      <c r="F327" t="n">
        <v>27.88</v>
      </c>
      <c r="G327" t="n">
        <v>29.44</v>
      </c>
      <c r="H327" t="n">
        <v>2</v>
      </c>
      <c r="I327" t="n">
        <v>3</v>
      </c>
      <c r="J327" t="n">
        <v>-1</v>
      </c>
      <c r="K327" t="n">
        <v>-1</v>
      </c>
      <c r="L327">
        <f>HYPERLINK("https://www.defined.fi/sol/ukHH6c7mMyiWCf1b9pnWe25TSpkDDt3H5pQZgZ74J82?maker=GuiU6MpLahPHSHYcsfSRjwLUm1AtZ9zP2eiLAkJMBjg","https://www.defined.fi/sol/ukHH6c7mMyiWCf1b9pnWe25TSpkDDt3H5pQZgZ74J82?maker=GuiU6MpLahPHSHYcsfSRjwLUm1AtZ9zP2eiLAkJMBjg")</f>
        <v/>
      </c>
      <c r="M327">
        <f>HYPERLINK("https://dexscreener.com/solana/ukHH6c7mMyiWCf1b9pnWe25TSpkDDt3H5pQZgZ74J82?maker=GuiU6MpLahPHSHYcsfSRjwLUm1AtZ9zP2eiLAkJMBjg","https://dexscreener.com/solana/ukHH6c7mMyiWCf1b9pnWe25TSpkDDt3H5pQZgZ74J82?maker=GuiU6MpLahPHSHYcsfSRjwLUm1AtZ9zP2eiLAkJMBjg")</f>
        <v/>
      </c>
    </row>
    <row r="328">
      <c r="A328" t="inlineStr">
        <is>
          <t>H1aN3vcvB68eaFPbMkoAss3vnfi4AhP5C2dpnrZzdBc7</t>
        </is>
      </c>
      <c r="B328" t="inlineStr">
        <is>
          <t>MYRA</t>
        </is>
      </c>
      <c r="C328" t="n">
        <v>1</v>
      </c>
      <c r="D328" t="n">
        <v>0.067</v>
      </c>
      <c r="E328" t="n">
        <v>0.02</v>
      </c>
      <c r="F328" t="n">
        <v>2.78</v>
      </c>
      <c r="G328" t="n">
        <v>2.84</v>
      </c>
      <c r="H328" t="n">
        <v>6</v>
      </c>
      <c r="I328" t="n">
        <v>6</v>
      </c>
      <c r="J328" t="n">
        <v>-1</v>
      </c>
      <c r="K328" t="n">
        <v>-1</v>
      </c>
      <c r="L328">
        <f>HYPERLINK("https://www.defined.fi/sol/H1aN3vcvB68eaFPbMkoAss3vnfi4AhP5C2dpnrZzdBc7?maker=GuiU6MpLahPHSHYcsfSRjwLUm1AtZ9zP2eiLAkJMBjg","https://www.defined.fi/sol/H1aN3vcvB68eaFPbMkoAss3vnfi4AhP5C2dpnrZzdBc7?maker=GuiU6MpLahPHSHYcsfSRjwLUm1AtZ9zP2eiLAkJMBjg")</f>
        <v/>
      </c>
      <c r="M328">
        <f>HYPERLINK("https://dexscreener.com/solana/H1aN3vcvB68eaFPbMkoAss3vnfi4AhP5C2dpnrZzdBc7?maker=GuiU6MpLahPHSHYcsfSRjwLUm1AtZ9zP2eiLAkJMBjg","https://dexscreener.com/solana/H1aN3vcvB68eaFPbMkoAss3vnfi4AhP5C2dpnrZzdBc7?maker=GuiU6MpLahPHSHYcsfSRjwLUm1AtZ9zP2eiLAkJMBjg")</f>
        <v/>
      </c>
    </row>
    <row r="329">
      <c r="A329" t="inlineStr">
        <is>
          <t>FmQ7v2QUqXVVtAXkngBh3Mwx7s3mKT55nQ5Z673dURYS</t>
        </is>
      </c>
      <c r="B329" t="inlineStr">
        <is>
          <t>DARK</t>
        </is>
      </c>
      <c r="C329" t="n">
        <v>1</v>
      </c>
      <c r="D329" t="n">
        <v>1.3</v>
      </c>
      <c r="E329" t="n">
        <v>0.03</v>
      </c>
      <c r="F329" t="n">
        <v>39.64</v>
      </c>
      <c r="G329" t="n">
        <v>40.94</v>
      </c>
      <c r="H329" t="n">
        <v>41</v>
      </c>
      <c r="I329" t="n">
        <v>41</v>
      </c>
      <c r="J329" t="n">
        <v>-1</v>
      </c>
      <c r="K329" t="n">
        <v>-1</v>
      </c>
      <c r="L329">
        <f>HYPERLINK("https://www.defined.fi/sol/FmQ7v2QUqXVVtAXkngBh3Mwx7s3mKT55nQ5Z673dURYS?maker=GuiU6MpLahPHSHYcsfSRjwLUm1AtZ9zP2eiLAkJMBjg","https://www.defined.fi/sol/FmQ7v2QUqXVVtAXkngBh3Mwx7s3mKT55nQ5Z673dURYS?maker=GuiU6MpLahPHSHYcsfSRjwLUm1AtZ9zP2eiLAkJMBjg")</f>
        <v/>
      </c>
      <c r="M329">
        <f>HYPERLINK("https://dexscreener.com/solana/FmQ7v2QUqXVVtAXkngBh3Mwx7s3mKT55nQ5Z673dURYS?maker=GuiU6MpLahPHSHYcsfSRjwLUm1AtZ9zP2eiLAkJMBjg","https://dexscreener.com/solana/FmQ7v2QUqXVVtAXkngBh3Mwx7s3mKT55nQ5Z673dURYS?maker=GuiU6MpLahPHSHYcsfSRjwLUm1AtZ9zP2eiLAkJMBjg")</f>
        <v/>
      </c>
    </row>
    <row r="330">
      <c r="A330" t="inlineStr">
        <is>
          <t>92EcDYWSA9YRhtmPWzUFqPyzDfkjF7AkF8AxVJt5LXYM</t>
        </is>
      </c>
      <c r="B330" t="inlineStr">
        <is>
          <t>KABOSU</t>
        </is>
      </c>
      <c r="C330" t="n">
        <v>1</v>
      </c>
      <c r="D330" t="n">
        <v>1.01</v>
      </c>
      <c r="E330" t="n">
        <v>0.05</v>
      </c>
      <c r="F330" t="n">
        <v>21.1</v>
      </c>
      <c r="G330" t="n">
        <v>22.11</v>
      </c>
      <c r="H330" t="n">
        <v>24</v>
      </c>
      <c r="I330" t="n">
        <v>24</v>
      </c>
      <c r="J330" t="n">
        <v>-1</v>
      </c>
      <c r="K330" t="n">
        <v>-1</v>
      </c>
      <c r="L330">
        <f>HYPERLINK("https://www.defined.fi/sol/92EcDYWSA9YRhtmPWzUFqPyzDfkjF7AkF8AxVJt5LXYM?maker=GuiU6MpLahPHSHYcsfSRjwLUm1AtZ9zP2eiLAkJMBjg","https://www.defined.fi/sol/92EcDYWSA9YRhtmPWzUFqPyzDfkjF7AkF8AxVJt5LXYM?maker=GuiU6MpLahPHSHYcsfSRjwLUm1AtZ9zP2eiLAkJMBjg")</f>
        <v/>
      </c>
      <c r="M330">
        <f>HYPERLINK("https://dexscreener.com/solana/92EcDYWSA9YRhtmPWzUFqPyzDfkjF7AkF8AxVJt5LXYM?maker=GuiU6MpLahPHSHYcsfSRjwLUm1AtZ9zP2eiLAkJMBjg","https://dexscreener.com/solana/92EcDYWSA9YRhtmPWzUFqPyzDfkjF7AkF8AxVJt5LXYM?maker=GuiU6MpLahPHSHYcsfSRjwLUm1AtZ9zP2eiLAkJMBjg")</f>
        <v/>
      </c>
    </row>
    <row r="331">
      <c r="A331" t="inlineStr">
        <is>
          <t>EtBc6gkCvsB9c6f5wSbwG8wPjRqXMB5euptK6bqG1R4X</t>
        </is>
      </c>
      <c r="B331" t="inlineStr">
        <is>
          <t>BTC</t>
        </is>
      </c>
      <c r="C331" t="n">
        <v>1</v>
      </c>
      <c r="D331" t="n">
        <v>0.427</v>
      </c>
      <c r="E331" t="n">
        <v>0.03</v>
      </c>
      <c r="F331" t="n">
        <v>12.63</v>
      </c>
      <c r="G331" t="n">
        <v>13.06</v>
      </c>
      <c r="H331" t="n">
        <v>7</v>
      </c>
      <c r="I331" t="n">
        <v>7</v>
      </c>
      <c r="J331" t="n">
        <v>-1</v>
      </c>
      <c r="K331" t="n">
        <v>-1</v>
      </c>
      <c r="L331">
        <f>HYPERLINK("https://www.defined.fi/sol/EtBc6gkCvsB9c6f5wSbwG8wPjRqXMB5euptK6bqG1R4X?maker=GuiU6MpLahPHSHYcsfSRjwLUm1AtZ9zP2eiLAkJMBjg","https://www.defined.fi/sol/EtBc6gkCvsB9c6f5wSbwG8wPjRqXMB5euptK6bqG1R4X?maker=GuiU6MpLahPHSHYcsfSRjwLUm1AtZ9zP2eiLAkJMBjg")</f>
        <v/>
      </c>
      <c r="M331">
        <f>HYPERLINK("https://dexscreener.com/solana/EtBc6gkCvsB9c6f5wSbwG8wPjRqXMB5euptK6bqG1R4X?maker=GuiU6MpLahPHSHYcsfSRjwLUm1AtZ9zP2eiLAkJMBjg","https://dexscreener.com/solana/EtBc6gkCvsB9c6f5wSbwG8wPjRqXMB5euptK6bqG1R4X?maker=GuiU6MpLahPHSHYcsfSRjwLUm1AtZ9zP2eiLAkJMBjg")</f>
        <v/>
      </c>
    </row>
    <row r="332">
      <c r="A332" t="inlineStr">
        <is>
          <t>mb1eu7TzEc71KxDpsmsKoucSSuuoGLv1drys1oP2jh6</t>
        </is>
      </c>
      <c r="B332" t="inlineStr">
        <is>
          <t>MOBILE</t>
        </is>
      </c>
      <c r="C332" t="n">
        <v>1</v>
      </c>
      <c r="D332" t="n">
        <v>0.143</v>
      </c>
      <c r="E332" t="n">
        <v>0</v>
      </c>
      <c r="F332" t="n">
        <v>53.99</v>
      </c>
      <c r="G332" t="n">
        <v>76.54000000000001</v>
      </c>
      <c r="H332" t="n">
        <v>14</v>
      </c>
      <c r="I332" t="n">
        <v>15</v>
      </c>
      <c r="J332" t="n">
        <v>-1</v>
      </c>
      <c r="K332" t="n">
        <v>-1</v>
      </c>
      <c r="L332">
        <f>HYPERLINK("https://www.defined.fi/sol/mb1eu7TzEc71KxDpsmsKoucSSuuoGLv1drys1oP2jh6?maker=GuiU6MpLahPHSHYcsfSRjwLUm1AtZ9zP2eiLAkJMBjg","https://www.defined.fi/sol/mb1eu7TzEc71KxDpsmsKoucSSuuoGLv1drys1oP2jh6?maker=GuiU6MpLahPHSHYcsfSRjwLUm1AtZ9zP2eiLAkJMBjg")</f>
        <v/>
      </c>
      <c r="M332">
        <f>HYPERLINK("https://dexscreener.com/solana/mb1eu7TzEc71KxDpsmsKoucSSuuoGLv1drys1oP2jh6?maker=GuiU6MpLahPHSHYcsfSRjwLUm1AtZ9zP2eiLAkJMBjg","https://dexscreener.com/solana/mb1eu7TzEc71KxDpsmsKoucSSuuoGLv1drys1oP2jh6?maker=GuiU6MpLahPHSHYcsfSRjwLUm1AtZ9zP2eiLAkJMBjg")</f>
        <v/>
      </c>
    </row>
    <row r="333">
      <c r="A333" t="inlineStr">
        <is>
          <t>NeonTjSjsuo3rexg9o6vHuMXw62f9V7zvmu8M8Zut44</t>
        </is>
      </c>
      <c r="B333" t="inlineStr">
        <is>
          <t>NeonEVMToken</t>
        </is>
      </c>
      <c r="C333" t="n">
        <v>1</v>
      </c>
      <c r="D333" t="n">
        <v>0.966</v>
      </c>
      <c r="E333" t="n">
        <v>-1</v>
      </c>
      <c r="F333" t="n">
        <v>35.49</v>
      </c>
      <c r="G333" t="n">
        <v>36.46</v>
      </c>
      <c r="H333" t="n">
        <v>20</v>
      </c>
      <c r="I333" t="n">
        <v>20</v>
      </c>
      <c r="J333" t="n">
        <v>-1</v>
      </c>
      <c r="K333" t="n">
        <v>-1</v>
      </c>
      <c r="L333">
        <f>HYPERLINK("https://www.defined.fi/sol/NeonTjSjsuo3rexg9o6vHuMXw62f9V7zvmu8M8Zut44?maker=GuiU6MpLahPHSHYcsfSRjwLUm1AtZ9zP2eiLAkJMBjg","https://www.defined.fi/sol/NeonTjSjsuo3rexg9o6vHuMXw62f9V7zvmu8M8Zut44?maker=GuiU6MpLahPHSHYcsfSRjwLUm1AtZ9zP2eiLAkJMBjg")</f>
        <v/>
      </c>
      <c r="M333">
        <f>HYPERLINK("https://dexscreener.com/solana/NeonTjSjsuo3rexg9o6vHuMXw62f9V7zvmu8M8Zut44?maker=GuiU6MpLahPHSHYcsfSRjwLUm1AtZ9zP2eiLAkJMBjg","https://dexscreener.com/solana/NeonTjSjsuo3rexg9o6vHuMXw62f9V7zvmu8M8Zut44?maker=GuiU6MpLahPHSHYcsfSRjwLUm1AtZ9zP2eiLAkJMBjg")</f>
        <v/>
      </c>
    </row>
    <row r="334">
      <c r="A334" t="inlineStr">
        <is>
          <t>AcV2T3mwLUqMiiqcsafVm35zwPQkmLrfRtaW3716Fzvi</t>
        </is>
      </c>
      <c r="B334" t="inlineStr">
        <is>
          <t>REXHAT</t>
        </is>
      </c>
      <c r="C334" t="n">
        <v>1</v>
      </c>
      <c r="D334" t="n">
        <v>0.28</v>
      </c>
      <c r="E334" t="n">
        <v>0.01</v>
      </c>
      <c r="F334" t="n">
        <v>19.1</v>
      </c>
      <c r="G334" t="n">
        <v>19.38</v>
      </c>
      <c r="H334" t="n">
        <v>13</v>
      </c>
      <c r="I334" t="n">
        <v>13</v>
      </c>
      <c r="J334" t="n">
        <v>-1</v>
      </c>
      <c r="K334" t="n">
        <v>-1</v>
      </c>
      <c r="L334">
        <f>HYPERLINK("https://www.defined.fi/sol/AcV2T3mwLUqMiiqcsafVm35zwPQkmLrfRtaW3716Fzvi?maker=GuiU6MpLahPHSHYcsfSRjwLUm1AtZ9zP2eiLAkJMBjg","https://www.defined.fi/sol/AcV2T3mwLUqMiiqcsafVm35zwPQkmLrfRtaW3716Fzvi?maker=GuiU6MpLahPHSHYcsfSRjwLUm1AtZ9zP2eiLAkJMBjg")</f>
        <v/>
      </c>
      <c r="M334">
        <f>HYPERLINK("https://dexscreener.com/solana/AcV2T3mwLUqMiiqcsafVm35zwPQkmLrfRtaW3716Fzvi?maker=GuiU6MpLahPHSHYcsfSRjwLUm1AtZ9zP2eiLAkJMBjg","https://dexscreener.com/solana/AcV2T3mwLUqMiiqcsafVm35zwPQkmLrfRtaW3716Fzvi?maker=GuiU6MpLahPHSHYcsfSRjwLUm1AtZ9zP2eiLAkJMBjg")</f>
        <v/>
      </c>
    </row>
    <row r="335">
      <c r="A335" t="inlineStr">
        <is>
          <t>5mSH3YMv7q6gPYmwGXoVYEG3pKTpDUbC3YF7XMtapump</t>
        </is>
      </c>
      <c r="B335" t="inlineStr">
        <is>
          <t>unknown_5mSH</t>
        </is>
      </c>
      <c r="C335" t="n">
        <v>1</v>
      </c>
      <c r="D335" t="n">
        <v>0.096</v>
      </c>
      <c r="E335" t="n">
        <v>0.04</v>
      </c>
      <c r="F335" t="n">
        <v>2.19</v>
      </c>
      <c r="G335" t="n">
        <v>2.29</v>
      </c>
      <c r="H335" t="n">
        <v>2</v>
      </c>
      <c r="I335" t="n">
        <v>2</v>
      </c>
      <c r="J335" t="n">
        <v>-1</v>
      </c>
      <c r="K335" t="n">
        <v>-1</v>
      </c>
      <c r="L335">
        <f>HYPERLINK("https://www.defined.fi/sol/5mSH3YMv7q6gPYmwGXoVYEG3pKTpDUbC3YF7XMtapump?maker=GuiU6MpLahPHSHYcsfSRjwLUm1AtZ9zP2eiLAkJMBjg","https://www.defined.fi/sol/5mSH3YMv7q6gPYmwGXoVYEG3pKTpDUbC3YF7XMtapump?maker=GuiU6MpLahPHSHYcsfSRjwLUm1AtZ9zP2eiLAkJMBjg")</f>
        <v/>
      </c>
      <c r="M335">
        <f>HYPERLINK("https://dexscreener.com/solana/5mSH3YMv7q6gPYmwGXoVYEG3pKTpDUbC3YF7XMtapump?maker=GuiU6MpLahPHSHYcsfSRjwLUm1AtZ9zP2eiLAkJMBjg","https://dexscreener.com/solana/5mSH3YMv7q6gPYmwGXoVYEG3pKTpDUbC3YF7XMtapump?maker=GuiU6MpLahPHSHYcsfSRjwLUm1AtZ9zP2eiLAkJMBjg")</f>
        <v/>
      </c>
    </row>
    <row r="336">
      <c r="A336" t="inlineStr">
        <is>
          <t>2Z6TocWzKtddxVe9kxCB3j3A339Z6CDiut5k3a9Apump</t>
        </is>
      </c>
      <c r="B336" t="inlineStr">
        <is>
          <t>KERO</t>
        </is>
      </c>
      <c r="C336" t="n">
        <v>1</v>
      </c>
      <c r="D336" t="n">
        <v>1.66</v>
      </c>
      <c r="E336" t="n">
        <v>0.09</v>
      </c>
      <c r="F336" t="n">
        <v>19.14</v>
      </c>
      <c r="G336" t="n">
        <v>20.8</v>
      </c>
      <c r="H336" t="n">
        <v>4</v>
      </c>
      <c r="I336" t="n">
        <v>4</v>
      </c>
      <c r="J336" t="n">
        <v>-1</v>
      </c>
      <c r="K336" t="n">
        <v>-1</v>
      </c>
      <c r="L336">
        <f>HYPERLINK("https://www.defined.fi/sol/2Z6TocWzKtddxVe9kxCB3j3A339Z6CDiut5k3a9Apump?maker=GuiU6MpLahPHSHYcsfSRjwLUm1AtZ9zP2eiLAkJMBjg","https://www.defined.fi/sol/2Z6TocWzKtddxVe9kxCB3j3A339Z6CDiut5k3a9Apump?maker=GuiU6MpLahPHSHYcsfSRjwLUm1AtZ9zP2eiLAkJMBjg")</f>
        <v/>
      </c>
      <c r="M336">
        <f>HYPERLINK("https://dexscreener.com/solana/2Z6TocWzKtddxVe9kxCB3j3A339Z6CDiut5k3a9Apump?maker=GuiU6MpLahPHSHYcsfSRjwLUm1AtZ9zP2eiLAkJMBjg","https://dexscreener.com/solana/2Z6TocWzKtddxVe9kxCB3j3A339Z6CDiut5k3a9Apump?maker=GuiU6MpLahPHSHYcsfSRjwLUm1AtZ9zP2eiLAkJMBjg")</f>
        <v/>
      </c>
    </row>
    <row r="337">
      <c r="A337" t="inlineStr">
        <is>
          <t>H7ed7UgcLp3ax4X1CQ5WuWDn6d1pprfMMYiv5ejwLWWU</t>
        </is>
      </c>
      <c r="B337" t="inlineStr">
        <is>
          <t>CHONKY</t>
        </is>
      </c>
      <c r="C337" t="n">
        <v>1</v>
      </c>
      <c r="D337" t="n">
        <v>2.38</v>
      </c>
      <c r="E337" t="n">
        <v>0.02</v>
      </c>
      <c r="F337" t="n">
        <v>106.3</v>
      </c>
      <c r="G337" t="n">
        <v>105.78</v>
      </c>
      <c r="H337" t="n">
        <v>49</v>
      </c>
      <c r="I337" t="n">
        <v>48</v>
      </c>
      <c r="J337" t="n">
        <v>-1</v>
      </c>
      <c r="K337" t="n">
        <v>-1</v>
      </c>
      <c r="L337">
        <f>HYPERLINK("https://www.defined.fi/sol/H7ed7UgcLp3ax4X1CQ5WuWDn6d1pprfMMYiv5ejwLWWU?maker=GuiU6MpLahPHSHYcsfSRjwLUm1AtZ9zP2eiLAkJMBjg","https://www.defined.fi/sol/H7ed7UgcLp3ax4X1CQ5WuWDn6d1pprfMMYiv5ejwLWWU?maker=GuiU6MpLahPHSHYcsfSRjwLUm1AtZ9zP2eiLAkJMBjg")</f>
        <v/>
      </c>
      <c r="M337">
        <f>HYPERLINK("https://dexscreener.com/solana/H7ed7UgcLp3ax4X1CQ5WuWDn6d1pprfMMYiv5ejwLWWU?maker=GuiU6MpLahPHSHYcsfSRjwLUm1AtZ9zP2eiLAkJMBjg","https://dexscreener.com/solana/H7ed7UgcLp3ax4X1CQ5WuWDn6d1pprfMMYiv5ejwLWWU?maker=GuiU6MpLahPHSHYcsfSRjwLUm1AtZ9zP2eiLAkJMBjg")</f>
        <v/>
      </c>
    </row>
    <row r="338">
      <c r="A338" t="inlineStr">
        <is>
          <t>2kATD4v94ahnHyB8rHywAdLUwWAWAiDq9heMqmVEpump</t>
        </is>
      </c>
      <c r="B338" t="inlineStr">
        <is>
          <t>BOPPY</t>
        </is>
      </c>
      <c r="C338" t="n">
        <v>1</v>
      </c>
      <c r="D338" t="n">
        <v>0.351</v>
      </c>
      <c r="E338" t="n">
        <v>0.03</v>
      </c>
      <c r="F338" t="n">
        <v>12.38</v>
      </c>
      <c r="G338" t="n">
        <v>12.73</v>
      </c>
      <c r="H338" t="n">
        <v>4</v>
      </c>
      <c r="I338" t="n">
        <v>4</v>
      </c>
      <c r="J338" t="n">
        <v>-1</v>
      </c>
      <c r="K338" t="n">
        <v>-1</v>
      </c>
      <c r="L338">
        <f>HYPERLINK("https://www.defined.fi/sol/2kATD4v94ahnHyB8rHywAdLUwWAWAiDq9heMqmVEpump?maker=GuiU6MpLahPHSHYcsfSRjwLUm1AtZ9zP2eiLAkJMBjg","https://www.defined.fi/sol/2kATD4v94ahnHyB8rHywAdLUwWAWAiDq9heMqmVEpump?maker=GuiU6MpLahPHSHYcsfSRjwLUm1AtZ9zP2eiLAkJMBjg")</f>
        <v/>
      </c>
      <c r="M338">
        <f>HYPERLINK("https://dexscreener.com/solana/2kATD4v94ahnHyB8rHywAdLUwWAWAiDq9heMqmVEpump?maker=GuiU6MpLahPHSHYcsfSRjwLUm1AtZ9zP2eiLAkJMBjg","https://dexscreener.com/solana/2kATD4v94ahnHyB8rHywAdLUwWAWAiDq9heMqmVEpump?maker=GuiU6MpLahPHSHYcsfSRjwLUm1AtZ9zP2eiLAkJMBjg")</f>
        <v/>
      </c>
    </row>
    <row r="339">
      <c r="A339" t="inlineStr">
        <is>
          <t>F6qoefQq4iCBLoNZ34RjEqHjHkD8vtmoRSdw9Nd55J1k</t>
        </is>
      </c>
      <c r="B339" t="inlineStr">
        <is>
          <t>SHIB</t>
        </is>
      </c>
      <c r="C339" t="n">
        <v>1</v>
      </c>
      <c r="D339" t="n">
        <v>0.07000000000000001</v>
      </c>
      <c r="E339" t="n">
        <v>0.03</v>
      </c>
      <c r="F339" t="n">
        <v>2.68</v>
      </c>
      <c r="G339" t="n">
        <v>2.75</v>
      </c>
      <c r="H339" t="n">
        <v>3</v>
      </c>
      <c r="I339" t="n">
        <v>3</v>
      </c>
      <c r="J339" t="n">
        <v>-1</v>
      </c>
      <c r="K339" t="n">
        <v>-1</v>
      </c>
      <c r="L339">
        <f>HYPERLINK("https://www.defined.fi/sol/F6qoefQq4iCBLoNZ34RjEqHjHkD8vtmoRSdw9Nd55J1k?maker=GuiU6MpLahPHSHYcsfSRjwLUm1AtZ9zP2eiLAkJMBjg","https://www.defined.fi/sol/F6qoefQq4iCBLoNZ34RjEqHjHkD8vtmoRSdw9Nd55J1k?maker=GuiU6MpLahPHSHYcsfSRjwLUm1AtZ9zP2eiLAkJMBjg")</f>
        <v/>
      </c>
      <c r="M339">
        <f>HYPERLINK("https://dexscreener.com/solana/F6qoefQq4iCBLoNZ34RjEqHjHkD8vtmoRSdw9Nd55J1k?maker=GuiU6MpLahPHSHYcsfSRjwLUm1AtZ9zP2eiLAkJMBjg","https://dexscreener.com/solana/F6qoefQq4iCBLoNZ34RjEqHjHkD8vtmoRSdw9Nd55J1k?maker=GuiU6MpLahPHSHYcsfSRjwLUm1AtZ9zP2eiLAkJMBjg")</f>
        <v/>
      </c>
    </row>
    <row r="340">
      <c r="A340" t="inlineStr">
        <is>
          <t>AzC1u8NPdpS6DVBs8Mv3P6egZ2AhN9KaGaY64xVMpump</t>
        </is>
      </c>
      <c r="B340" t="inlineStr">
        <is>
          <t>DEEBO</t>
        </is>
      </c>
      <c r="C340" t="n">
        <v>1</v>
      </c>
      <c r="D340" t="n">
        <v>0.408</v>
      </c>
      <c r="E340" t="n">
        <v>0.03</v>
      </c>
      <c r="F340" t="n">
        <v>12.28</v>
      </c>
      <c r="G340" t="n">
        <v>12.68</v>
      </c>
      <c r="H340" t="n">
        <v>11</v>
      </c>
      <c r="I340" t="n">
        <v>11</v>
      </c>
      <c r="J340" t="n">
        <v>-1</v>
      </c>
      <c r="K340" t="n">
        <v>-1</v>
      </c>
      <c r="L340">
        <f>HYPERLINK("https://www.defined.fi/sol/AzC1u8NPdpS6DVBs8Mv3P6egZ2AhN9KaGaY64xVMpump?maker=GuiU6MpLahPHSHYcsfSRjwLUm1AtZ9zP2eiLAkJMBjg","https://www.defined.fi/sol/AzC1u8NPdpS6DVBs8Mv3P6egZ2AhN9KaGaY64xVMpump?maker=GuiU6MpLahPHSHYcsfSRjwLUm1AtZ9zP2eiLAkJMBjg")</f>
        <v/>
      </c>
      <c r="M340">
        <f>HYPERLINK("https://dexscreener.com/solana/AzC1u8NPdpS6DVBs8Mv3P6egZ2AhN9KaGaY64xVMpump?maker=GuiU6MpLahPHSHYcsfSRjwLUm1AtZ9zP2eiLAkJMBjg","https://dexscreener.com/solana/AzC1u8NPdpS6DVBs8Mv3P6egZ2AhN9KaGaY64xVMpump?maker=GuiU6MpLahPHSHYcsfSRjwLUm1AtZ9zP2eiLAkJMBjg")</f>
        <v/>
      </c>
    </row>
    <row r="341">
      <c r="A341" t="inlineStr">
        <is>
          <t>9WPTUkh8fKuCnepRWoPYLH3aK9gSjPHFDenBq2X1Czdp</t>
        </is>
      </c>
      <c r="B341" t="inlineStr">
        <is>
          <t>SELFIE</t>
        </is>
      </c>
      <c r="C341" t="n">
        <v>1</v>
      </c>
      <c r="D341" t="n">
        <v>1.98</v>
      </c>
      <c r="E341" t="n">
        <v>0.01</v>
      </c>
      <c r="F341" t="n">
        <v>165.76</v>
      </c>
      <c r="G341" t="n">
        <v>165.68</v>
      </c>
      <c r="H341" t="n">
        <v>72</v>
      </c>
      <c r="I341" t="n">
        <v>69</v>
      </c>
      <c r="J341" t="n">
        <v>-1</v>
      </c>
      <c r="K341" t="n">
        <v>-1</v>
      </c>
      <c r="L341">
        <f>HYPERLINK("https://www.defined.fi/sol/9WPTUkh8fKuCnepRWoPYLH3aK9gSjPHFDenBq2X1Czdp?maker=GuiU6MpLahPHSHYcsfSRjwLUm1AtZ9zP2eiLAkJMBjg","https://www.defined.fi/sol/9WPTUkh8fKuCnepRWoPYLH3aK9gSjPHFDenBq2X1Czdp?maker=GuiU6MpLahPHSHYcsfSRjwLUm1AtZ9zP2eiLAkJMBjg")</f>
        <v/>
      </c>
      <c r="M341">
        <f>HYPERLINK("https://dexscreener.com/solana/9WPTUkh8fKuCnepRWoPYLH3aK9gSjPHFDenBq2X1Czdp?maker=GuiU6MpLahPHSHYcsfSRjwLUm1AtZ9zP2eiLAkJMBjg","https://dexscreener.com/solana/9WPTUkh8fKuCnepRWoPYLH3aK9gSjPHFDenBq2X1Czdp?maker=GuiU6MpLahPHSHYcsfSRjwLUm1AtZ9zP2eiLAkJMBjg")</f>
        <v/>
      </c>
    </row>
    <row r="342">
      <c r="A342" t="inlineStr">
        <is>
          <t>BaDjVCpABEVCdt4LT7ivuzA4izBwJCqnDjrLa8XBtT38</t>
        </is>
      </c>
      <c r="B342" t="inlineStr">
        <is>
          <t>GNME</t>
        </is>
      </c>
      <c r="C342" t="n">
        <v>1</v>
      </c>
      <c r="D342" t="n">
        <v>2.94</v>
      </c>
      <c r="E342" t="n">
        <v>-1</v>
      </c>
      <c r="F342" t="n">
        <v>66.8</v>
      </c>
      <c r="G342" t="n">
        <v>69.73999999999999</v>
      </c>
      <c r="H342" t="n">
        <v>28</v>
      </c>
      <c r="I342" t="n">
        <v>28</v>
      </c>
      <c r="J342" t="n">
        <v>-1</v>
      </c>
      <c r="K342" t="n">
        <v>-1</v>
      </c>
      <c r="L342">
        <f>HYPERLINK("https://www.defined.fi/sol/BaDjVCpABEVCdt4LT7ivuzA4izBwJCqnDjrLa8XBtT38?maker=GuiU6MpLahPHSHYcsfSRjwLUm1AtZ9zP2eiLAkJMBjg","https://www.defined.fi/sol/BaDjVCpABEVCdt4LT7ivuzA4izBwJCqnDjrLa8XBtT38?maker=GuiU6MpLahPHSHYcsfSRjwLUm1AtZ9zP2eiLAkJMBjg")</f>
        <v/>
      </c>
      <c r="M342">
        <f>HYPERLINK("https://dexscreener.com/solana/BaDjVCpABEVCdt4LT7ivuzA4izBwJCqnDjrLa8XBtT38?maker=GuiU6MpLahPHSHYcsfSRjwLUm1AtZ9zP2eiLAkJMBjg","https://dexscreener.com/solana/BaDjVCpABEVCdt4LT7ivuzA4izBwJCqnDjrLa8XBtT38?maker=GuiU6MpLahPHSHYcsfSRjwLUm1AtZ9zP2eiLAkJMBjg")</f>
        <v/>
      </c>
    </row>
    <row r="343">
      <c r="A343" t="inlineStr">
        <is>
          <t>DeaKMzAeZja3Mh5okZE6WUvygLP3Lfuvm6Rg78HqXTz9</t>
        </is>
      </c>
      <c r="B343" t="inlineStr">
        <is>
          <t>SOLNIC</t>
        </is>
      </c>
      <c r="C343" t="n">
        <v>1</v>
      </c>
      <c r="D343" t="n">
        <v>0.08</v>
      </c>
      <c r="E343" t="n">
        <v>0.05</v>
      </c>
      <c r="F343" t="n">
        <v>1.69</v>
      </c>
      <c r="G343" t="n">
        <v>1.77</v>
      </c>
      <c r="H343" t="n">
        <v>2</v>
      </c>
      <c r="I343" t="n">
        <v>2</v>
      </c>
      <c r="J343" t="n">
        <v>-1</v>
      </c>
      <c r="K343" t="n">
        <v>-1</v>
      </c>
      <c r="L343">
        <f>HYPERLINK("https://www.defined.fi/sol/DeaKMzAeZja3Mh5okZE6WUvygLP3Lfuvm6Rg78HqXTz9?maker=GuiU6MpLahPHSHYcsfSRjwLUm1AtZ9zP2eiLAkJMBjg","https://www.defined.fi/sol/DeaKMzAeZja3Mh5okZE6WUvygLP3Lfuvm6Rg78HqXTz9?maker=GuiU6MpLahPHSHYcsfSRjwLUm1AtZ9zP2eiLAkJMBjg")</f>
        <v/>
      </c>
      <c r="M343">
        <f>HYPERLINK("https://dexscreener.com/solana/DeaKMzAeZja3Mh5okZE6WUvygLP3Lfuvm6Rg78HqXTz9?maker=GuiU6MpLahPHSHYcsfSRjwLUm1AtZ9zP2eiLAkJMBjg","https://dexscreener.com/solana/DeaKMzAeZja3Mh5okZE6WUvygLP3Lfuvm6Rg78HqXTz9?maker=GuiU6MpLahPHSHYcsfSRjwLUm1AtZ9zP2eiLAkJMBjg")</f>
        <v/>
      </c>
    </row>
    <row r="344">
      <c r="A344" t="inlineStr">
        <is>
          <t>GTH3wG3NErjwcf7VGCoXEXkgXSHvYhx5gtATeeM5JAS1</t>
        </is>
      </c>
      <c r="B344" t="inlineStr">
        <is>
          <t>WHALES</t>
        </is>
      </c>
      <c r="C344" t="n">
        <v>1</v>
      </c>
      <c r="D344" t="n">
        <v>0.871</v>
      </c>
      <c r="E344" t="n">
        <v>0.04</v>
      </c>
      <c r="F344" t="n">
        <v>21</v>
      </c>
      <c r="G344" t="n">
        <v>21.87</v>
      </c>
      <c r="H344" t="n">
        <v>9</v>
      </c>
      <c r="I344" t="n">
        <v>9</v>
      </c>
      <c r="J344" t="n">
        <v>-1</v>
      </c>
      <c r="K344" t="n">
        <v>-1</v>
      </c>
      <c r="L344">
        <f>HYPERLINK("https://www.defined.fi/sol/GTH3wG3NErjwcf7VGCoXEXkgXSHvYhx5gtATeeM5JAS1?maker=GuiU6MpLahPHSHYcsfSRjwLUm1AtZ9zP2eiLAkJMBjg","https://www.defined.fi/sol/GTH3wG3NErjwcf7VGCoXEXkgXSHvYhx5gtATeeM5JAS1?maker=GuiU6MpLahPHSHYcsfSRjwLUm1AtZ9zP2eiLAkJMBjg")</f>
        <v/>
      </c>
      <c r="M344">
        <f>HYPERLINK("https://dexscreener.com/solana/GTH3wG3NErjwcf7VGCoXEXkgXSHvYhx5gtATeeM5JAS1?maker=GuiU6MpLahPHSHYcsfSRjwLUm1AtZ9zP2eiLAkJMBjg","https://dexscreener.com/solana/GTH3wG3NErjwcf7VGCoXEXkgXSHvYhx5gtATeeM5JAS1?maker=GuiU6MpLahPHSHYcsfSRjwLUm1AtZ9zP2eiLAkJMBjg")</f>
        <v/>
      </c>
    </row>
    <row r="345">
      <c r="A345" t="inlineStr">
        <is>
          <t>DLUNTKRQt7CrpqSX1naHUYoBznJ9pvMP65uCeWQgYnRK</t>
        </is>
      </c>
      <c r="B345" t="inlineStr">
        <is>
          <t>SOLC</t>
        </is>
      </c>
      <c r="C345" t="n">
        <v>1</v>
      </c>
      <c r="D345" t="n">
        <v>0.148</v>
      </c>
      <c r="E345" t="n">
        <v>0.01</v>
      </c>
      <c r="F345" t="n">
        <v>9.77</v>
      </c>
      <c r="G345" t="n">
        <v>9.92</v>
      </c>
      <c r="H345" t="n">
        <v>9</v>
      </c>
      <c r="I345" t="n">
        <v>9</v>
      </c>
      <c r="J345" t="n">
        <v>-1</v>
      </c>
      <c r="K345" t="n">
        <v>-1</v>
      </c>
      <c r="L345">
        <f>HYPERLINK("https://www.defined.fi/sol/DLUNTKRQt7CrpqSX1naHUYoBznJ9pvMP65uCeWQgYnRK?maker=GuiU6MpLahPHSHYcsfSRjwLUm1AtZ9zP2eiLAkJMBjg","https://www.defined.fi/sol/DLUNTKRQt7CrpqSX1naHUYoBznJ9pvMP65uCeWQgYnRK?maker=GuiU6MpLahPHSHYcsfSRjwLUm1AtZ9zP2eiLAkJMBjg")</f>
        <v/>
      </c>
      <c r="M345">
        <f>HYPERLINK("https://dexscreener.com/solana/DLUNTKRQt7CrpqSX1naHUYoBznJ9pvMP65uCeWQgYnRK?maker=GuiU6MpLahPHSHYcsfSRjwLUm1AtZ9zP2eiLAkJMBjg","https://dexscreener.com/solana/DLUNTKRQt7CrpqSX1naHUYoBznJ9pvMP65uCeWQgYnRK?maker=GuiU6MpLahPHSHYcsfSRjwLUm1AtZ9zP2eiLAkJMBjg")</f>
        <v/>
      </c>
    </row>
    <row r="346">
      <c r="A346" t="inlineStr">
        <is>
          <t>CPx6vEEAsk4NTLau19LC2KqdDwvs2DAwnjEYUL6ypump</t>
        </is>
      </c>
      <c r="B346" t="inlineStr">
        <is>
          <t>tDOG</t>
        </is>
      </c>
      <c r="C346" t="n">
        <v>1</v>
      </c>
      <c r="D346" t="n">
        <v>0.596</v>
      </c>
      <c r="E346" t="n">
        <v>0.03</v>
      </c>
      <c r="F346" t="n">
        <v>22.41</v>
      </c>
      <c r="G346" t="n">
        <v>23.01</v>
      </c>
      <c r="H346" t="n">
        <v>21</v>
      </c>
      <c r="I346" t="n">
        <v>21</v>
      </c>
      <c r="J346" t="n">
        <v>-1</v>
      </c>
      <c r="K346" t="n">
        <v>-1</v>
      </c>
      <c r="L346">
        <f>HYPERLINK("https://www.defined.fi/sol/CPx6vEEAsk4NTLau19LC2KqdDwvs2DAwnjEYUL6ypump?maker=GuiU6MpLahPHSHYcsfSRjwLUm1AtZ9zP2eiLAkJMBjg","https://www.defined.fi/sol/CPx6vEEAsk4NTLau19LC2KqdDwvs2DAwnjEYUL6ypump?maker=GuiU6MpLahPHSHYcsfSRjwLUm1AtZ9zP2eiLAkJMBjg")</f>
        <v/>
      </c>
      <c r="M346">
        <f>HYPERLINK("https://dexscreener.com/solana/CPx6vEEAsk4NTLau19LC2KqdDwvs2DAwnjEYUL6ypump?maker=GuiU6MpLahPHSHYcsfSRjwLUm1AtZ9zP2eiLAkJMBjg","https://dexscreener.com/solana/CPx6vEEAsk4NTLau19LC2KqdDwvs2DAwnjEYUL6ypump?maker=GuiU6MpLahPHSHYcsfSRjwLUm1AtZ9zP2eiLAkJMBjg")</f>
        <v/>
      </c>
    </row>
    <row r="347">
      <c r="A347" t="inlineStr">
        <is>
          <t>3TCoCK7xYK7jSB6S84uvYpJXQrJXSUMCQ1cXtRgepump</t>
        </is>
      </c>
      <c r="B347" t="inlineStr">
        <is>
          <t>karen</t>
        </is>
      </c>
      <c r="C347" t="n">
        <v>1</v>
      </c>
      <c r="D347" t="n">
        <v>3.11</v>
      </c>
      <c r="E347" t="n">
        <v>0.06</v>
      </c>
      <c r="F347" t="n">
        <v>48.83</v>
      </c>
      <c r="G347" t="n">
        <v>51.94</v>
      </c>
      <c r="H347" t="n">
        <v>27</v>
      </c>
      <c r="I347" t="n">
        <v>27</v>
      </c>
      <c r="J347" t="n">
        <v>-1</v>
      </c>
      <c r="K347" t="n">
        <v>-1</v>
      </c>
      <c r="L347">
        <f>HYPERLINK("https://www.defined.fi/sol/3TCoCK7xYK7jSB6S84uvYpJXQrJXSUMCQ1cXtRgepump?maker=GuiU6MpLahPHSHYcsfSRjwLUm1AtZ9zP2eiLAkJMBjg","https://www.defined.fi/sol/3TCoCK7xYK7jSB6S84uvYpJXQrJXSUMCQ1cXtRgepump?maker=GuiU6MpLahPHSHYcsfSRjwLUm1AtZ9zP2eiLAkJMBjg")</f>
        <v/>
      </c>
      <c r="M347">
        <f>HYPERLINK("https://dexscreener.com/solana/3TCoCK7xYK7jSB6S84uvYpJXQrJXSUMCQ1cXtRgepump?maker=GuiU6MpLahPHSHYcsfSRjwLUm1AtZ9zP2eiLAkJMBjg","https://dexscreener.com/solana/3TCoCK7xYK7jSB6S84uvYpJXQrJXSUMCQ1cXtRgepump?maker=GuiU6MpLahPHSHYcsfSRjwLUm1AtZ9zP2eiLAkJMBjg")</f>
        <v/>
      </c>
    </row>
    <row r="348">
      <c r="A348" t="inlineStr">
        <is>
          <t>3QCf8rb4bjQzSKC58wagLK5i4SaM3N27jE147mw4pump</t>
        </is>
      </c>
      <c r="B348" t="inlineStr">
        <is>
          <t>Akira</t>
        </is>
      </c>
      <c r="C348" t="n">
        <v>1</v>
      </c>
      <c r="D348" t="n">
        <v>0.022</v>
      </c>
      <c r="E348" t="n">
        <v>0.03</v>
      </c>
      <c r="F348" t="n">
        <v>0.776</v>
      </c>
      <c r="G348" t="n">
        <v>0.798</v>
      </c>
      <c r="H348" t="n">
        <v>2</v>
      </c>
      <c r="I348" t="n">
        <v>2</v>
      </c>
      <c r="J348" t="n">
        <v>-1</v>
      </c>
      <c r="K348" t="n">
        <v>-1</v>
      </c>
      <c r="L348">
        <f>HYPERLINK("https://www.defined.fi/sol/3QCf8rb4bjQzSKC58wagLK5i4SaM3N27jE147mw4pump?maker=GuiU6MpLahPHSHYcsfSRjwLUm1AtZ9zP2eiLAkJMBjg","https://www.defined.fi/sol/3QCf8rb4bjQzSKC58wagLK5i4SaM3N27jE147mw4pump?maker=GuiU6MpLahPHSHYcsfSRjwLUm1AtZ9zP2eiLAkJMBjg")</f>
        <v/>
      </c>
      <c r="M348">
        <f>HYPERLINK("https://dexscreener.com/solana/3QCf8rb4bjQzSKC58wagLK5i4SaM3N27jE147mw4pump?maker=GuiU6MpLahPHSHYcsfSRjwLUm1AtZ9zP2eiLAkJMBjg","https://dexscreener.com/solana/3QCf8rb4bjQzSKC58wagLK5i4SaM3N27jE147mw4pump?maker=GuiU6MpLahPHSHYcsfSRjwLUm1AtZ9zP2eiLAkJMBjg")</f>
        <v/>
      </c>
    </row>
    <row r="349">
      <c r="A349" t="inlineStr">
        <is>
          <t>G33s1LiUADEBLzN5jL6ocSXqrT2wsUq9W6nZ8o4k1b4L</t>
        </is>
      </c>
      <c r="B349" t="inlineStr">
        <is>
          <t>MIM</t>
        </is>
      </c>
      <c r="C349" t="n">
        <v>1</v>
      </c>
      <c r="D349" t="n">
        <v>8.619999999999999</v>
      </c>
      <c r="E349" t="n">
        <v>0.05</v>
      </c>
      <c r="F349" t="n">
        <v>182.32</v>
      </c>
      <c r="G349" t="n">
        <v>190.93</v>
      </c>
      <c r="H349" t="n">
        <v>66</v>
      </c>
      <c r="I349" t="n">
        <v>66</v>
      </c>
      <c r="J349" t="n">
        <v>-1</v>
      </c>
      <c r="K349" t="n">
        <v>-1</v>
      </c>
      <c r="L349">
        <f>HYPERLINK("https://www.defined.fi/sol/G33s1LiUADEBLzN5jL6ocSXqrT2wsUq9W6nZ8o4k1b4L?maker=GuiU6MpLahPHSHYcsfSRjwLUm1AtZ9zP2eiLAkJMBjg","https://www.defined.fi/sol/G33s1LiUADEBLzN5jL6ocSXqrT2wsUq9W6nZ8o4k1b4L?maker=GuiU6MpLahPHSHYcsfSRjwLUm1AtZ9zP2eiLAkJMBjg")</f>
        <v/>
      </c>
      <c r="M349">
        <f>HYPERLINK("https://dexscreener.com/solana/G33s1LiUADEBLzN5jL6ocSXqrT2wsUq9W6nZ8o4k1b4L?maker=GuiU6MpLahPHSHYcsfSRjwLUm1AtZ9zP2eiLAkJMBjg","https://dexscreener.com/solana/G33s1LiUADEBLzN5jL6ocSXqrT2wsUq9W6nZ8o4k1b4L?maker=GuiU6MpLahPHSHYcsfSRjwLUm1AtZ9zP2eiLAkJMBjg")</f>
        <v/>
      </c>
    </row>
    <row r="350">
      <c r="A350" t="inlineStr">
        <is>
          <t>SLNDpmoWTVADgEdndyvWzroNL7zSi1dF9PC3xHGtPwp</t>
        </is>
      </c>
      <c r="B350" t="inlineStr">
        <is>
          <t>SLND</t>
        </is>
      </c>
      <c r="C350" t="n">
        <v>1</v>
      </c>
      <c r="D350" t="n">
        <v>-0.668</v>
      </c>
      <c r="E350" t="n">
        <v>-0.02</v>
      </c>
      <c r="F350" t="n">
        <v>18.68</v>
      </c>
      <c r="G350" t="n">
        <v>47.14</v>
      </c>
      <c r="H350" t="n">
        <v>24</v>
      </c>
      <c r="I350" t="n">
        <v>21</v>
      </c>
      <c r="J350" t="n">
        <v>-1</v>
      </c>
      <c r="K350" t="n">
        <v>-1</v>
      </c>
      <c r="L350">
        <f>HYPERLINK("https://www.defined.fi/sol/SLNDpmoWTVADgEdndyvWzroNL7zSi1dF9PC3xHGtPwp?maker=GuiU6MpLahPHSHYcsfSRjwLUm1AtZ9zP2eiLAkJMBjg","https://www.defined.fi/sol/SLNDpmoWTVADgEdndyvWzroNL7zSi1dF9PC3xHGtPwp?maker=GuiU6MpLahPHSHYcsfSRjwLUm1AtZ9zP2eiLAkJMBjg")</f>
        <v/>
      </c>
      <c r="M350">
        <f>HYPERLINK("https://dexscreener.com/solana/SLNDpmoWTVADgEdndyvWzroNL7zSi1dF9PC3xHGtPwp?maker=GuiU6MpLahPHSHYcsfSRjwLUm1AtZ9zP2eiLAkJMBjg","https://dexscreener.com/solana/SLNDpmoWTVADgEdndyvWzroNL7zSi1dF9PC3xHGtPwp?maker=GuiU6MpLahPHSHYcsfSRjwLUm1AtZ9zP2eiLAkJMBjg")</f>
        <v/>
      </c>
    </row>
    <row r="351">
      <c r="A351" t="inlineStr">
        <is>
          <t>2FJkXdneMLkESaoU2U4nC1y5VNNFSxpRY4EJZwLpepek</t>
        </is>
      </c>
      <c r="B351" t="inlineStr">
        <is>
          <t>PEPEK</t>
        </is>
      </c>
      <c r="C351" t="n">
        <v>1</v>
      </c>
      <c r="D351" t="n">
        <v>0.175</v>
      </c>
      <c r="E351" t="n">
        <v>0.03</v>
      </c>
      <c r="F351" t="n">
        <v>5.26</v>
      </c>
      <c r="G351" t="n">
        <v>5.44</v>
      </c>
      <c r="H351" t="n">
        <v>8</v>
      </c>
      <c r="I351" t="n">
        <v>8</v>
      </c>
      <c r="J351" t="n">
        <v>-1</v>
      </c>
      <c r="K351" t="n">
        <v>-1</v>
      </c>
      <c r="L351">
        <f>HYPERLINK("https://www.defined.fi/sol/2FJkXdneMLkESaoU2U4nC1y5VNNFSxpRY4EJZwLpepek?maker=GuiU6MpLahPHSHYcsfSRjwLUm1AtZ9zP2eiLAkJMBjg","https://www.defined.fi/sol/2FJkXdneMLkESaoU2U4nC1y5VNNFSxpRY4EJZwLpepek?maker=GuiU6MpLahPHSHYcsfSRjwLUm1AtZ9zP2eiLAkJMBjg")</f>
        <v/>
      </c>
      <c r="M351">
        <f>HYPERLINK("https://dexscreener.com/solana/2FJkXdneMLkESaoU2U4nC1y5VNNFSxpRY4EJZwLpepek?maker=GuiU6MpLahPHSHYcsfSRjwLUm1AtZ9zP2eiLAkJMBjg","https://dexscreener.com/solana/2FJkXdneMLkESaoU2U4nC1y5VNNFSxpRY4EJZwLpepek?maker=GuiU6MpLahPHSHYcsfSRjwLUm1AtZ9zP2eiLAkJMBjg")</f>
        <v/>
      </c>
    </row>
    <row r="352">
      <c r="A352" t="inlineStr">
        <is>
          <t>orcaEKTdK7LKz57vaAYr9QeNsVEPfiu6QeMU1kektZE</t>
        </is>
      </c>
      <c r="B352" t="inlineStr">
        <is>
          <t>ORCA</t>
        </is>
      </c>
      <c r="C352" t="n">
        <v>1</v>
      </c>
      <c r="D352" t="n">
        <v>1.47</v>
      </c>
      <c r="E352" t="n">
        <v>-1</v>
      </c>
      <c r="F352" t="n">
        <v>51.36</v>
      </c>
      <c r="G352" t="n">
        <v>26.2</v>
      </c>
      <c r="H352" t="n">
        <v>4</v>
      </c>
      <c r="I352" t="n">
        <v>5</v>
      </c>
      <c r="J352" t="n">
        <v>-1</v>
      </c>
      <c r="K352" t="n">
        <v>-1</v>
      </c>
      <c r="L352">
        <f>HYPERLINK("https://www.defined.fi/sol/orcaEKTdK7LKz57vaAYr9QeNsVEPfiu6QeMU1kektZE?maker=GuiU6MpLahPHSHYcsfSRjwLUm1AtZ9zP2eiLAkJMBjg","https://www.defined.fi/sol/orcaEKTdK7LKz57vaAYr9QeNsVEPfiu6QeMU1kektZE?maker=GuiU6MpLahPHSHYcsfSRjwLUm1AtZ9zP2eiLAkJMBjg")</f>
        <v/>
      </c>
      <c r="M352">
        <f>HYPERLINK("https://dexscreener.com/solana/orcaEKTdK7LKz57vaAYr9QeNsVEPfiu6QeMU1kektZE?maker=GuiU6MpLahPHSHYcsfSRjwLUm1AtZ9zP2eiLAkJMBjg","https://dexscreener.com/solana/orcaEKTdK7LKz57vaAYr9QeNsVEPfiu6QeMU1kektZE?maker=GuiU6MpLahPHSHYcsfSRjwLUm1AtZ9zP2eiLAkJMBjg")</f>
        <v/>
      </c>
    </row>
    <row r="353">
      <c r="A353" t="inlineStr">
        <is>
          <t>DriFtupJYLTosbwoN8koMbEYSx54aFAVLddWsbksjwg7</t>
        </is>
      </c>
      <c r="B353" t="inlineStr">
        <is>
          <t>DRIFT</t>
        </is>
      </c>
      <c r="C353" t="n">
        <v>1</v>
      </c>
      <c r="D353" t="n">
        <v>-1.38</v>
      </c>
      <c r="E353" t="n">
        <v>-0.07000000000000001</v>
      </c>
      <c r="F353" t="n">
        <v>192.09</v>
      </c>
      <c r="G353" t="n">
        <v>66.84</v>
      </c>
      <c r="H353" t="n">
        <v>23</v>
      </c>
      <c r="I353" t="n">
        <v>9</v>
      </c>
      <c r="J353" t="n">
        <v>-1</v>
      </c>
      <c r="K353" t="n">
        <v>-1</v>
      </c>
      <c r="L353">
        <f>HYPERLINK("https://www.defined.fi/sol/DriFtupJYLTosbwoN8koMbEYSx54aFAVLddWsbksjwg7?maker=GuiU6MpLahPHSHYcsfSRjwLUm1AtZ9zP2eiLAkJMBjg","https://www.defined.fi/sol/DriFtupJYLTosbwoN8koMbEYSx54aFAVLddWsbksjwg7?maker=GuiU6MpLahPHSHYcsfSRjwLUm1AtZ9zP2eiLAkJMBjg")</f>
        <v/>
      </c>
      <c r="M353">
        <f>HYPERLINK("https://dexscreener.com/solana/DriFtupJYLTosbwoN8koMbEYSx54aFAVLddWsbksjwg7?maker=GuiU6MpLahPHSHYcsfSRjwLUm1AtZ9zP2eiLAkJMBjg","https://dexscreener.com/solana/DriFtupJYLTosbwoN8koMbEYSx54aFAVLddWsbksjwg7?maker=GuiU6MpLahPHSHYcsfSRjwLUm1AtZ9zP2eiLAkJMBjg")</f>
        <v/>
      </c>
    </row>
    <row r="354">
      <c r="A354" t="inlineStr">
        <is>
          <t>63EwDDR7ipPHUQekvg5f8QjGuMDgr6BAxpTBhE9TxiTL</t>
        </is>
      </c>
      <c r="B354" t="inlineStr">
        <is>
          <t>CONSIX</t>
        </is>
      </c>
      <c r="C354" t="n">
        <v>1</v>
      </c>
      <c r="D354" t="n">
        <v>0.236</v>
      </c>
      <c r="E354" t="n">
        <v>0.1</v>
      </c>
      <c r="F354" t="n">
        <v>2.29</v>
      </c>
      <c r="G354" t="n">
        <v>2.52</v>
      </c>
      <c r="H354" t="n">
        <v>4</v>
      </c>
      <c r="I354" t="n">
        <v>4</v>
      </c>
      <c r="J354" t="n">
        <v>-1</v>
      </c>
      <c r="K354" t="n">
        <v>-1</v>
      </c>
      <c r="L354">
        <f>HYPERLINK("https://www.defined.fi/sol/63EwDDR7ipPHUQekvg5f8QjGuMDgr6BAxpTBhE9TxiTL?maker=GuiU6MpLahPHSHYcsfSRjwLUm1AtZ9zP2eiLAkJMBjg","https://www.defined.fi/sol/63EwDDR7ipPHUQekvg5f8QjGuMDgr6BAxpTBhE9TxiTL?maker=GuiU6MpLahPHSHYcsfSRjwLUm1AtZ9zP2eiLAkJMBjg")</f>
        <v/>
      </c>
      <c r="M354">
        <f>HYPERLINK("https://dexscreener.com/solana/63EwDDR7ipPHUQekvg5f8QjGuMDgr6BAxpTBhE9TxiTL?maker=GuiU6MpLahPHSHYcsfSRjwLUm1AtZ9zP2eiLAkJMBjg","https://dexscreener.com/solana/63EwDDR7ipPHUQekvg5f8QjGuMDgr6BAxpTBhE9TxiTL?maker=GuiU6MpLahPHSHYcsfSRjwLUm1AtZ9zP2eiLAkJMBjg")</f>
        <v/>
      </c>
    </row>
    <row r="355">
      <c r="A355" t="inlineStr">
        <is>
          <t>DexxZWtZd8hdmeth9gKYXgTWa1VYdMVrWFBZ9RXXXhBn</t>
        </is>
      </c>
      <c r="B355" t="inlineStr">
        <is>
          <t>Kekec</t>
        </is>
      </c>
      <c r="C355" t="n">
        <v>1</v>
      </c>
      <c r="D355" t="n">
        <v>0.098</v>
      </c>
      <c r="E355" t="n">
        <v>0.02</v>
      </c>
      <c r="F355" t="n">
        <v>6.01</v>
      </c>
      <c r="G355" t="n">
        <v>6.11</v>
      </c>
      <c r="H355" t="n">
        <v>7</v>
      </c>
      <c r="I355" t="n">
        <v>7</v>
      </c>
      <c r="J355" t="n">
        <v>-1</v>
      </c>
      <c r="K355" t="n">
        <v>-1</v>
      </c>
      <c r="L355">
        <f>HYPERLINK("https://www.defined.fi/sol/DexxZWtZd8hdmeth9gKYXgTWa1VYdMVrWFBZ9RXXXhBn?maker=GuiU6MpLahPHSHYcsfSRjwLUm1AtZ9zP2eiLAkJMBjg","https://www.defined.fi/sol/DexxZWtZd8hdmeth9gKYXgTWa1VYdMVrWFBZ9RXXXhBn?maker=GuiU6MpLahPHSHYcsfSRjwLUm1AtZ9zP2eiLAkJMBjg")</f>
        <v/>
      </c>
      <c r="M355">
        <f>HYPERLINK("https://dexscreener.com/solana/DexxZWtZd8hdmeth9gKYXgTWa1VYdMVrWFBZ9RXXXhBn?maker=GuiU6MpLahPHSHYcsfSRjwLUm1AtZ9zP2eiLAkJMBjg","https://dexscreener.com/solana/DexxZWtZd8hdmeth9gKYXgTWa1VYdMVrWFBZ9RXXXhBn?maker=GuiU6MpLahPHSHYcsfSRjwLUm1AtZ9zP2eiLAkJMBjg")</f>
        <v/>
      </c>
    </row>
    <row r="356">
      <c r="A356" t="inlineStr">
        <is>
          <t>DppU9B7tPm9cFi5Kje1zCZU87w3xwftrH2vqiy94K5Ad</t>
        </is>
      </c>
      <c r="B356" t="inlineStr">
        <is>
          <t>iCat</t>
        </is>
      </c>
      <c r="C356" t="n">
        <v>1</v>
      </c>
      <c r="D356" t="n">
        <v>0.029</v>
      </c>
      <c r="E356" t="n">
        <v>0.05</v>
      </c>
      <c r="F356" t="n">
        <v>0.578</v>
      </c>
      <c r="G356" t="n">
        <v>0.607</v>
      </c>
      <c r="H356" t="n">
        <v>1</v>
      </c>
      <c r="I356" t="n">
        <v>1</v>
      </c>
      <c r="J356" t="n">
        <v>-1</v>
      </c>
      <c r="K356" t="n">
        <v>-1</v>
      </c>
      <c r="L356">
        <f>HYPERLINK("https://www.defined.fi/sol/DppU9B7tPm9cFi5Kje1zCZU87w3xwftrH2vqiy94K5Ad?maker=GuiU6MpLahPHSHYcsfSRjwLUm1AtZ9zP2eiLAkJMBjg","https://www.defined.fi/sol/DppU9B7tPm9cFi5Kje1zCZU87w3xwftrH2vqiy94K5Ad?maker=GuiU6MpLahPHSHYcsfSRjwLUm1AtZ9zP2eiLAkJMBjg")</f>
        <v/>
      </c>
      <c r="M356">
        <f>HYPERLINK("https://dexscreener.com/solana/DppU9B7tPm9cFi5Kje1zCZU87w3xwftrH2vqiy94K5Ad?maker=GuiU6MpLahPHSHYcsfSRjwLUm1AtZ9zP2eiLAkJMBjg","https://dexscreener.com/solana/DppU9B7tPm9cFi5Kje1zCZU87w3xwftrH2vqiy94K5Ad?maker=GuiU6MpLahPHSHYcsfSRjwLUm1AtZ9zP2eiLAkJMBjg")</f>
        <v/>
      </c>
    </row>
    <row r="357">
      <c r="A357" t="inlineStr">
        <is>
          <t>G2ShfTkHaPgY1YUqZzB611coeFpbhyGirzgGmyW5fEhV</t>
        </is>
      </c>
      <c r="B357" t="inlineStr">
        <is>
          <t>UberJeets</t>
        </is>
      </c>
      <c r="C357" t="n">
        <v>1</v>
      </c>
      <c r="D357" t="n">
        <v>0.021</v>
      </c>
      <c r="E357" t="n">
        <v>0.01</v>
      </c>
      <c r="F357" t="n">
        <v>1.96</v>
      </c>
      <c r="G357" t="n">
        <v>1.99</v>
      </c>
      <c r="H357" t="n">
        <v>2</v>
      </c>
      <c r="I357" t="n">
        <v>2</v>
      </c>
      <c r="J357" t="n">
        <v>-1</v>
      </c>
      <c r="K357" t="n">
        <v>-1</v>
      </c>
      <c r="L357">
        <f>HYPERLINK("https://www.defined.fi/sol/G2ShfTkHaPgY1YUqZzB611coeFpbhyGirzgGmyW5fEhV?maker=GuiU6MpLahPHSHYcsfSRjwLUm1AtZ9zP2eiLAkJMBjg","https://www.defined.fi/sol/G2ShfTkHaPgY1YUqZzB611coeFpbhyGirzgGmyW5fEhV?maker=GuiU6MpLahPHSHYcsfSRjwLUm1AtZ9zP2eiLAkJMBjg")</f>
        <v/>
      </c>
      <c r="M357">
        <f>HYPERLINK("https://dexscreener.com/solana/G2ShfTkHaPgY1YUqZzB611coeFpbhyGirzgGmyW5fEhV?maker=GuiU6MpLahPHSHYcsfSRjwLUm1AtZ9zP2eiLAkJMBjg","https://dexscreener.com/solana/G2ShfTkHaPgY1YUqZzB611coeFpbhyGirzgGmyW5fEhV?maker=GuiU6MpLahPHSHYcsfSRjwLUm1AtZ9zP2eiLAkJMBjg")</f>
        <v/>
      </c>
    </row>
    <row r="358">
      <c r="A358" t="inlineStr">
        <is>
          <t>AVLhahDcDQ4m4vHM4ug63oh7xc8Jtk49Dm5hoe9Sazqr</t>
        </is>
      </c>
      <c r="B358" t="inlineStr">
        <is>
          <t>SOLAMA</t>
        </is>
      </c>
      <c r="C358" t="n">
        <v>1</v>
      </c>
      <c r="D358" t="n">
        <v>0.608</v>
      </c>
      <c r="E358" t="n">
        <v>0.01</v>
      </c>
      <c r="F358" t="n">
        <v>61.18</v>
      </c>
      <c r="G358" t="n">
        <v>61.79</v>
      </c>
      <c r="H358" t="n">
        <v>20</v>
      </c>
      <c r="I358" t="n">
        <v>20</v>
      </c>
      <c r="J358" t="n">
        <v>-1</v>
      </c>
      <c r="K358" t="n">
        <v>-1</v>
      </c>
      <c r="L358">
        <f>HYPERLINK("https://www.defined.fi/sol/AVLhahDcDQ4m4vHM4ug63oh7xc8Jtk49Dm5hoe9Sazqr?maker=GuiU6MpLahPHSHYcsfSRjwLUm1AtZ9zP2eiLAkJMBjg","https://www.defined.fi/sol/AVLhahDcDQ4m4vHM4ug63oh7xc8Jtk49Dm5hoe9Sazqr?maker=GuiU6MpLahPHSHYcsfSRjwLUm1AtZ9zP2eiLAkJMBjg")</f>
        <v/>
      </c>
      <c r="M358">
        <f>HYPERLINK("https://dexscreener.com/solana/AVLhahDcDQ4m4vHM4ug63oh7xc8Jtk49Dm5hoe9Sazqr?maker=GuiU6MpLahPHSHYcsfSRjwLUm1AtZ9zP2eiLAkJMBjg","https://dexscreener.com/solana/AVLhahDcDQ4m4vHM4ug63oh7xc8Jtk49Dm5hoe9Sazqr?maker=GuiU6MpLahPHSHYcsfSRjwLUm1AtZ9zP2eiLAkJMBjg")</f>
        <v/>
      </c>
    </row>
    <row r="359">
      <c r="A359" t="inlineStr">
        <is>
          <t>Bybit2vBJGhPF52GBdNaQfUJ6ZpThSgHBobjWZpLPb4B</t>
        </is>
      </c>
      <c r="B359" t="inlineStr">
        <is>
          <t>bbSOL</t>
        </is>
      </c>
      <c r="C359" t="n">
        <v>1</v>
      </c>
      <c r="D359" t="n">
        <v>0.082</v>
      </c>
      <c r="E359" t="n">
        <v>-1</v>
      </c>
      <c r="F359" t="n">
        <v>314.23</v>
      </c>
      <c r="G359" t="n">
        <v>314.32</v>
      </c>
      <c r="H359" t="n">
        <v>4</v>
      </c>
      <c r="I359" t="n">
        <v>4</v>
      </c>
      <c r="J359" t="n">
        <v>-1</v>
      </c>
      <c r="K359" t="n">
        <v>-1</v>
      </c>
      <c r="L359">
        <f>HYPERLINK("https://www.defined.fi/sol/Bybit2vBJGhPF52GBdNaQfUJ6ZpThSgHBobjWZpLPb4B?maker=GuiU6MpLahPHSHYcsfSRjwLUm1AtZ9zP2eiLAkJMBjg","https://www.defined.fi/sol/Bybit2vBJGhPF52GBdNaQfUJ6ZpThSgHBobjWZpLPb4B?maker=GuiU6MpLahPHSHYcsfSRjwLUm1AtZ9zP2eiLAkJMBjg")</f>
        <v/>
      </c>
      <c r="M359">
        <f>HYPERLINK("https://dexscreener.com/solana/Bybit2vBJGhPF52GBdNaQfUJ6ZpThSgHBobjWZpLPb4B?maker=GuiU6MpLahPHSHYcsfSRjwLUm1AtZ9zP2eiLAkJMBjg","https://dexscreener.com/solana/Bybit2vBJGhPF52GBdNaQfUJ6ZpThSgHBobjWZpLPb4B?maker=GuiU6MpLahPHSHYcsfSRjwLUm1AtZ9zP2eiLAkJMBjg")</f>
        <v/>
      </c>
    </row>
    <row r="360">
      <c r="A360" t="inlineStr">
        <is>
          <t>VRTvcvUwYkCcZXtjEHfkoBT8yk5CDrQ6BfsJZhjzZdK</t>
        </is>
      </c>
      <c r="B360" t="inlineStr">
        <is>
          <t>VALOR</t>
        </is>
      </c>
      <c r="C360" t="n">
        <v>1</v>
      </c>
      <c r="D360" t="n">
        <v>0.134</v>
      </c>
      <c r="E360" t="n">
        <v>0.01</v>
      </c>
      <c r="F360" t="n">
        <v>11.17</v>
      </c>
      <c r="G360" t="n">
        <v>11.3</v>
      </c>
      <c r="H360" t="n">
        <v>10</v>
      </c>
      <c r="I360" t="n">
        <v>10</v>
      </c>
      <c r="J360" t="n">
        <v>-1</v>
      </c>
      <c r="K360" t="n">
        <v>-1</v>
      </c>
      <c r="L360">
        <f>HYPERLINK("https://www.defined.fi/sol/VRTvcvUwYkCcZXtjEHfkoBT8yk5CDrQ6BfsJZhjzZdK?maker=GuiU6MpLahPHSHYcsfSRjwLUm1AtZ9zP2eiLAkJMBjg","https://www.defined.fi/sol/VRTvcvUwYkCcZXtjEHfkoBT8yk5CDrQ6BfsJZhjzZdK?maker=GuiU6MpLahPHSHYcsfSRjwLUm1AtZ9zP2eiLAkJMBjg")</f>
        <v/>
      </c>
      <c r="M360">
        <f>HYPERLINK("https://dexscreener.com/solana/VRTvcvUwYkCcZXtjEHfkoBT8yk5CDrQ6BfsJZhjzZdK?maker=GuiU6MpLahPHSHYcsfSRjwLUm1AtZ9zP2eiLAkJMBjg","https://dexscreener.com/solana/VRTvcvUwYkCcZXtjEHfkoBT8yk5CDrQ6BfsJZhjzZdK?maker=GuiU6MpLahPHSHYcsfSRjwLUm1AtZ9zP2eiLAkJMBjg")</f>
        <v/>
      </c>
    </row>
    <row r="361">
      <c r="A361" t="inlineStr">
        <is>
          <t>41revsxLUZnoiUQoMT9eBVCzi4cs8Xbs48rp53gcpump</t>
        </is>
      </c>
      <c r="B361" t="inlineStr">
        <is>
          <t>ROKO</t>
        </is>
      </c>
      <c r="C361" t="n">
        <v>1</v>
      </c>
      <c r="D361" t="n">
        <v>1.99</v>
      </c>
      <c r="E361" t="n">
        <v>0.03</v>
      </c>
      <c r="F361" t="n">
        <v>71.98</v>
      </c>
      <c r="G361" t="n">
        <v>73.97</v>
      </c>
      <c r="H361" t="n">
        <v>45</v>
      </c>
      <c r="I361" t="n">
        <v>45</v>
      </c>
      <c r="J361" t="n">
        <v>-1</v>
      </c>
      <c r="K361" t="n">
        <v>-1</v>
      </c>
      <c r="L361">
        <f>HYPERLINK("https://www.defined.fi/sol/41revsxLUZnoiUQoMT9eBVCzi4cs8Xbs48rp53gcpump?maker=GuiU6MpLahPHSHYcsfSRjwLUm1AtZ9zP2eiLAkJMBjg","https://www.defined.fi/sol/41revsxLUZnoiUQoMT9eBVCzi4cs8Xbs48rp53gcpump?maker=GuiU6MpLahPHSHYcsfSRjwLUm1AtZ9zP2eiLAkJMBjg")</f>
        <v/>
      </c>
      <c r="M361">
        <f>HYPERLINK("https://dexscreener.com/solana/41revsxLUZnoiUQoMT9eBVCzi4cs8Xbs48rp53gcpump?maker=GuiU6MpLahPHSHYcsfSRjwLUm1AtZ9zP2eiLAkJMBjg","https://dexscreener.com/solana/41revsxLUZnoiUQoMT9eBVCzi4cs8Xbs48rp53gcpump?maker=GuiU6MpLahPHSHYcsfSRjwLUm1AtZ9zP2eiLAkJMBjg")</f>
        <v/>
      </c>
    </row>
    <row r="362">
      <c r="A362" t="inlineStr">
        <is>
          <t>madHpjRn6bd8t78Rsy7NuSuNwWa2HU8ByPobZprHbHv</t>
        </is>
      </c>
      <c r="B362" t="inlineStr">
        <is>
          <t>MAD</t>
        </is>
      </c>
      <c r="C362" t="n">
        <v>1</v>
      </c>
      <c r="D362" t="n">
        <v>0.362</v>
      </c>
      <c r="E362" t="n">
        <v>0.02</v>
      </c>
      <c r="F362" t="n">
        <v>17.49</v>
      </c>
      <c r="G362" t="n">
        <v>17.85</v>
      </c>
      <c r="H362" t="n">
        <v>9</v>
      </c>
      <c r="I362" t="n">
        <v>9</v>
      </c>
      <c r="J362" t="n">
        <v>-1</v>
      </c>
      <c r="K362" t="n">
        <v>-1</v>
      </c>
      <c r="L362">
        <f>HYPERLINK("https://www.defined.fi/sol/madHpjRn6bd8t78Rsy7NuSuNwWa2HU8ByPobZprHbHv?maker=GuiU6MpLahPHSHYcsfSRjwLUm1AtZ9zP2eiLAkJMBjg","https://www.defined.fi/sol/madHpjRn6bd8t78Rsy7NuSuNwWa2HU8ByPobZprHbHv?maker=GuiU6MpLahPHSHYcsfSRjwLUm1AtZ9zP2eiLAkJMBjg")</f>
        <v/>
      </c>
      <c r="M362">
        <f>HYPERLINK("https://dexscreener.com/solana/madHpjRn6bd8t78Rsy7NuSuNwWa2HU8ByPobZprHbHv?maker=GuiU6MpLahPHSHYcsfSRjwLUm1AtZ9zP2eiLAkJMBjg","https://dexscreener.com/solana/madHpjRn6bd8t78Rsy7NuSuNwWa2HU8ByPobZprHbHv?maker=GuiU6MpLahPHSHYcsfSRjwLUm1AtZ9zP2eiLAkJMBjg")</f>
        <v/>
      </c>
    </row>
    <row r="363">
      <c r="A363" t="inlineStr">
        <is>
          <t>2GPJhV9jNrj7TaLYMRgWkcy6sTKLcwntv7nZ7qDyMRGM</t>
        </is>
      </c>
      <c r="B363" t="inlineStr">
        <is>
          <t>bis</t>
        </is>
      </c>
      <c r="C363" t="n">
        <v>1</v>
      </c>
      <c r="D363" t="n">
        <v>11.3</v>
      </c>
      <c r="E363" t="n">
        <v>0.03</v>
      </c>
      <c r="F363" t="n">
        <v>461.24</v>
      </c>
      <c r="G363" t="n">
        <v>465.39</v>
      </c>
      <c r="H363" t="n">
        <v>152</v>
      </c>
      <c r="I363" t="n">
        <v>152</v>
      </c>
      <c r="J363" t="n">
        <v>-1</v>
      </c>
      <c r="K363" t="n">
        <v>-1</v>
      </c>
      <c r="L363">
        <f>HYPERLINK("https://www.defined.fi/sol/2GPJhV9jNrj7TaLYMRgWkcy6sTKLcwntv7nZ7qDyMRGM?maker=GuiU6MpLahPHSHYcsfSRjwLUm1AtZ9zP2eiLAkJMBjg","https://www.defined.fi/sol/2GPJhV9jNrj7TaLYMRgWkcy6sTKLcwntv7nZ7qDyMRGM?maker=GuiU6MpLahPHSHYcsfSRjwLUm1AtZ9zP2eiLAkJMBjg")</f>
        <v/>
      </c>
      <c r="M363">
        <f>HYPERLINK("https://dexscreener.com/solana/2GPJhV9jNrj7TaLYMRgWkcy6sTKLcwntv7nZ7qDyMRGM?maker=GuiU6MpLahPHSHYcsfSRjwLUm1AtZ9zP2eiLAkJMBjg","https://dexscreener.com/solana/2GPJhV9jNrj7TaLYMRgWkcy6sTKLcwntv7nZ7qDyMRGM?maker=GuiU6MpLahPHSHYcsfSRjwLUm1AtZ9zP2eiLAkJMBjg")</f>
        <v/>
      </c>
    </row>
    <row r="364">
      <c r="A364" t="inlineStr">
        <is>
          <t>bobaM3u8QmqZhY1HwAtnvze9DLXvkgKYk3td3t8MLva</t>
        </is>
      </c>
      <c r="B364" t="inlineStr">
        <is>
          <t>BOBAOPPA</t>
        </is>
      </c>
      <c r="C364" t="n">
        <v>1</v>
      </c>
      <c r="D364" t="n">
        <v>0.765</v>
      </c>
      <c r="E364" t="n">
        <v>0.01</v>
      </c>
      <c r="F364" t="n">
        <v>82.38</v>
      </c>
      <c r="G364" t="n">
        <v>109.49</v>
      </c>
      <c r="H364" t="n">
        <v>21</v>
      </c>
      <c r="I364" t="n">
        <v>22</v>
      </c>
      <c r="J364" t="n">
        <v>-1</v>
      </c>
      <c r="K364" t="n">
        <v>-1</v>
      </c>
      <c r="L364">
        <f>HYPERLINK("https://www.defined.fi/sol/bobaM3u8QmqZhY1HwAtnvze9DLXvkgKYk3td3t8MLva?maker=GuiU6MpLahPHSHYcsfSRjwLUm1AtZ9zP2eiLAkJMBjg","https://www.defined.fi/sol/bobaM3u8QmqZhY1HwAtnvze9DLXvkgKYk3td3t8MLva?maker=GuiU6MpLahPHSHYcsfSRjwLUm1AtZ9zP2eiLAkJMBjg")</f>
        <v/>
      </c>
      <c r="M364">
        <f>HYPERLINK("https://dexscreener.com/solana/bobaM3u8QmqZhY1HwAtnvze9DLXvkgKYk3td3t8MLva?maker=GuiU6MpLahPHSHYcsfSRjwLUm1AtZ9zP2eiLAkJMBjg","https://dexscreener.com/solana/bobaM3u8QmqZhY1HwAtnvze9DLXvkgKYk3td3t8MLva?maker=GuiU6MpLahPHSHYcsfSRjwLUm1AtZ9zP2eiLAkJMBjg")</f>
        <v/>
      </c>
    </row>
    <row r="365">
      <c r="A365" t="inlineStr">
        <is>
          <t>2ymAjUoJdiNZgKy6vKfJ2WQ6AExck3cZbAX26g6Qpump</t>
        </is>
      </c>
      <c r="B365" t="inlineStr">
        <is>
          <t>voice99999</t>
        </is>
      </c>
      <c r="C365" t="n">
        <v>1</v>
      </c>
      <c r="D365" t="n">
        <v>3.37</v>
      </c>
      <c r="E365" t="n">
        <v>0.02</v>
      </c>
      <c r="F365" t="n">
        <v>140.77</v>
      </c>
      <c r="G365" t="n">
        <v>144.13</v>
      </c>
      <c r="H365" t="n">
        <v>71</v>
      </c>
      <c r="I365" t="n">
        <v>71</v>
      </c>
      <c r="J365" t="n">
        <v>-1</v>
      </c>
      <c r="K365" t="n">
        <v>-1</v>
      </c>
      <c r="L365">
        <f>HYPERLINK("https://www.defined.fi/sol/2ymAjUoJdiNZgKy6vKfJ2WQ6AExck3cZbAX26g6Qpump?maker=GuiU6MpLahPHSHYcsfSRjwLUm1AtZ9zP2eiLAkJMBjg","https://www.defined.fi/sol/2ymAjUoJdiNZgKy6vKfJ2WQ6AExck3cZbAX26g6Qpump?maker=GuiU6MpLahPHSHYcsfSRjwLUm1AtZ9zP2eiLAkJMBjg")</f>
        <v/>
      </c>
      <c r="M365">
        <f>HYPERLINK("https://dexscreener.com/solana/2ymAjUoJdiNZgKy6vKfJ2WQ6AExck3cZbAX26g6Qpump?maker=GuiU6MpLahPHSHYcsfSRjwLUm1AtZ9zP2eiLAkJMBjg","https://dexscreener.com/solana/2ymAjUoJdiNZgKy6vKfJ2WQ6AExck3cZbAX26g6Qpump?maker=GuiU6MpLahPHSHYcsfSRjwLUm1AtZ9zP2eiLAkJMBjg")</f>
        <v/>
      </c>
    </row>
    <row r="366">
      <c r="A366" t="inlineStr">
        <is>
          <t>F7Hwf8ib5DVCoiuyGr618Y3gon429Rnd1r5F9R5upump</t>
        </is>
      </c>
      <c r="B366" t="inlineStr">
        <is>
          <t>WORK</t>
        </is>
      </c>
      <c r="C366" t="n">
        <v>1</v>
      </c>
      <c r="D366" t="n">
        <v>0.19</v>
      </c>
      <c r="E366" t="n">
        <v>0.03</v>
      </c>
      <c r="F366" t="n">
        <v>6.13</v>
      </c>
      <c r="G366" t="n">
        <v>6.32</v>
      </c>
      <c r="H366" t="n">
        <v>7</v>
      </c>
      <c r="I366" t="n">
        <v>7</v>
      </c>
      <c r="J366" t="n">
        <v>-1</v>
      </c>
      <c r="K366" t="n">
        <v>-1</v>
      </c>
      <c r="L366">
        <f>HYPERLINK("https://www.defined.fi/sol/F7Hwf8ib5DVCoiuyGr618Y3gon429Rnd1r5F9R5upump?maker=GuiU6MpLahPHSHYcsfSRjwLUm1AtZ9zP2eiLAkJMBjg","https://www.defined.fi/sol/F7Hwf8ib5DVCoiuyGr618Y3gon429Rnd1r5F9R5upump?maker=GuiU6MpLahPHSHYcsfSRjwLUm1AtZ9zP2eiLAkJMBjg")</f>
        <v/>
      </c>
      <c r="M366">
        <f>HYPERLINK("https://dexscreener.com/solana/F7Hwf8ib5DVCoiuyGr618Y3gon429Rnd1r5F9R5upump?maker=GuiU6MpLahPHSHYcsfSRjwLUm1AtZ9zP2eiLAkJMBjg","https://dexscreener.com/solana/F7Hwf8ib5DVCoiuyGr618Y3gon429Rnd1r5F9R5upump?maker=GuiU6MpLahPHSHYcsfSRjwLUm1AtZ9zP2eiLAkJMBjg")</f>
        <v/>
      </c>
    </row>
    <row r="367">
      <c r="A367" t="inlineStr">
        <is>
          <t>5cbq1HriesW4zHpFEk9Gc8UT4ccmfHcBTDCa2XcBduTo</t>
        </is>
      </c>
      <c r="B367" t="inlineStr">
        <is>
          <t>ELIX</t>
        </is>
      </c>
      <c r="C367" t="n">
        <v>1</v>
      </c>
      <c r="D367" t="n">
        <v>0.035</v>
      </c>
      <c r="E367" t="n">
        <v>-1</v>
      </c>
      <c r="F367" t="n">
        <v>2.32</v>
      </c>
      <c r="G367" t="n">
        <v>2.35</v>
      </c>
      <c r="H367" t="n">
        <v>3</v>
      </c>
      <c r="I367" t="n">
        <v>3</v>
      </c>
      <c r="J367" t="n">
        <v>-1</v>
      </c>
      <c r="K367" t="n">
        <v>-1</v>
      </c>
      <c r="L367">
        <f>HYPERLINK("https://www.defined.fi/sol/5cbq1HriesW4zHpFEk9Gc8UT4ccmfHcBTDCa2XcBduTo?maker=GuiU6MpLahPHSHYcsfSRjwLUm1AtZ9zP2eiLAkJMBjg","https://www.defined.fi/sol/5cbq1HriesW4zHpFEk9Gc8UT4ccmfHcBTDCa2XcBduTo?maker=GuiU6MpLahPHSHYcsfSRjwLUm1AtZ9zP2eiLAkJMBjg")</f>
        <v/>
      </c>
      <c r="M367">
        <f>HYPERLINK("https://dexscreener.com/solana/5cbq1HriesW4zHpFEk9Gc8UT4ccmfHcBTDCa2XcBduTo?maker=GuiU6MpLahPHSHYcsfSRjwLUm1AtZ9zP2eiLAkJMBjg","https://dexscreener.com/solana/5cbq1HriesW4zHpFEk9Gc8UT4ccmfHcBTDCa2XcBduTo?maker=GuiU6MpLahPHSHYcsfSRjwLUm1AtZ9zP2eiLAkJMBjg")</f>
        <v/>
      </c>
    </row>
    <row r="368">
      <c r="A368" t="inlineStr">
        <is>
          <t>FeKmTunVrXDKEoDJbuTwZi8vfFFw3MHzpPB79JD8ARYU</t>
        </is>
      </c>
      <c r="B368" t="inlineStr">
        <is>
          <t>FIW</t>
        </is>
      </c>
      <c r="C368" t="n">
        <v>1</v>
      </c>
      <c r="D368" t="n">
        <v>0.5639999999999999</v>
      </c>
      <c r="E368" t="n">
        <v>0.02</v>
      </c>
      <c r="F368" t="n">
        <v>25.77</v>
      </c>
      <c r="G368" t="n">
        <v>26.34</v>
      </c>
      <c r="H368" t="n">
        <v>24</v>
      </c>
      <c r="I368" t="n">
        <v>24</v>
      </c>
      <c r="J368" t="n">
        <v>-1</v>
      </c>
      <c r="K368" t="n">
        <v>-1</v>
      </c>
      <c r="L368">
        <f>HYPERLINK("https://www.defined.fi/sol/FeKmTunVrXDKEoDJbuTwZi8vfFFw3MHzpPB79JD8ARYU?maker=GuiU6MpLahPHSHYcsfSRjwLUm1AtZ9zP2eiLAkJMBjg","https://www.defined.fi/sol/FeKmTunVrXDKEoDJbuTwZi8vfFFw3MHzpPB79JD8ARYU?maker=GuiU6MpLahPHSHYcsfSRjwLUm1AtZ9zP2eiLAkJMBjg")</f>
        <v/>
      </c>
      <c r="M368">
        <f>HYPERLINK("https://dexscreener.com/solana/FeKmTunVrXDKEoDJbuTwZi8vfFFw3MHzpPB79JD8ARYU?maker=GuiU6MpLahPHSHYcsfSRjwLUm1AtZ9zP2eiLAkJMBjg","https://dexscreener.com/solana/FeKmTunVrXDKEoDJbuTwZi8vfFFw3MHzpPB79JD8ARYU?maker=GuiU6MpLahPHSHYcsfSRjwLUm1AtZ9zP2eiLAkJMBjg")</f>
        <v/>
      </c>
    </row>
    <row r="369">
      <c r="A369" t="inlineStr">
        <is>
          <t>2SbUMHVzAAwyK7wh4ZC335Y3AHXuNybDjruvktWGpump</t>
        </is>
      </c>
      <c r="B369" t="inlineStr">
        <is>
          <t>Bruh</t>
        </is>
      </c>
      <c r="C369" t="n">
        <v>1</v>
      </c>
      <c r="D369" t="n">
        <v>0.264</v>
      </c>
      <c r="E369" t="n">
        <v>0.01</v>
      </c>
      <c r="F369" t="n">
        <v>19.19</v>
      </c>
      <c r="G369" t="n">
        <v>19.45</v>
      </c>
      <c r="H369" t="n">
        <v>19</v>
      </c>
      <c r="I369" t="n">
        <v>19</v>
      </c>
      <c r="J369" t="n">
        <v>-1</v>
      </c>
      <c r="K369" t="n">
        <v>-1</v>
      </c>
      <c r="L369">
        <f>HYPERLINK("https://www.defined.fi/sol/2SbUMHVzAAwyK7wh4ZC335Y3AHXuNybDjruvktWGpump?maker=GuiU6MpLahPHSHYcsfSRjwLUm1AtZ9zP2eiLAkJMBjg","https://www.defined.fi/sol/2SbUMHVzAAwyK7wh4ZC335Y3AHXuNybDjruvktWGpump?maker=GuiU6MpLahPHSHYcsfSRjwLUm1AtZ9zP2eiLAkJMBjg")</f>
        <v/>
      </c>
      <c r="M369">
        <f>HYPERLINK("https://dexscreener.com/solana/2SbUMHVzAAwyK7wh4ZC335Y3AHXuNybDjruvktWGpump?maker=GuiU6MpLahPHSHYcsfSRjwLUm1AtZ9zP2eiLAkJMBjg","https://dexscreener.com/solana/2SbUMHVzAAwyK7wh4ZC335Y3AHXuNybDjruvktWGpump?maker=GuiU6MpLahPHSHYcsfSRjwLUm1AtZ9zP2eiLAkJMBjg")</f>
        <v/>
      </c>
    </row>
    <row r="370">
      <c r="A370" t="inlineStr">
        <is>
          <t>DcoCE6yfxviowUKT91qKTbr31kQnFaWFAVXCTHgvJ1Tk</t>
        </is>
      </c>
      <c r="B370" t="inlineStr">
        <is>
          <t>MAMMAMIA</t>
        </is>
      </c>
      <c r="C370" t="n">
        <v>1</v>
      </c>
      <c r="D370" t="n">
        <v>0.248</v>
      </c>
      <c r="E370" t="n">
        <v>-1</v>
      </c>
      <c r="F370" t="n">
        <v>12.07</v>
      </c>
      <c r="G370" t="n">
        <v>29.96</v>
      </c>
      <c r="H370" t="n">
        <v>4</v>
      </c>
      <c r="I370" t="n">
        <v>8</v>
      </c>
      <c r="J370" t="n">
        <v>-1</v>
      </c>
      <c r="K370" t="n">
        <v>-1</v>
      </c>
      <c r="L370">
        <f>HYPERLINK("https://www.defined.fi/sol/DcoCE6yfxviowUKT91qKTbr31kQnFaWFAVXCTHgvJ1Tk?maker=GuiU6MpLahPHSHYcsfSRjwLUm1AtZ9zP2eiLAkJMBjg","https://www.defined.fi/sol/DcoCE6yfxviowUKT91qKTbr31kQnFaWFAVXCTHgvJ1Tk?maker=GuiU6MpLahPHSHYcsfSRjwLUm1AtZ9zP2eiLAkJMBjg")</f>
        <v/>
      </c>
      <c r="M370">
        <f>HYPERLINK("https://dexscreener.com/solana/DcoCE6yfxviowUKT91qKTbr31kQnFaWFAVXCTHgvJ1Tk?maker=GuiU6MpLahPHSHYcsfSRjwLUm1AtZ9zP2eiLAkJMBjg","https://dexscreener.com/solana/DcoCE6yfxviowUKT91qKTbr31kQnFaWFAVXCTHgvJ1Tk?maker=GuiU6MpLahPHSHYcsfSRjwLUm1AtZ9zP2eiLAkJMBjg")</f>
        <v/>
      </c>
    </row>
    <row r="371">
      <c r="A371" t="inlineStr">
        <is>
          <t>8AFk97BkiaSXfgJS4ADQ8vqf7fcJw9nXN4KSTisby5LC</t>
        </is>
      </c>
      <c r="B371" t="inlineStr">
        <is>
          <t>BOG</t>
        </is>
      </c>
      <c r="C371" t="n">
        <v>1</v>
      </c>
      <c r="D371" t="n">
        <v>0.11</v>
      </c>
      <c r="E371" t="n">
        <v>0.07000000000000001</v>
      </c>
      <c r="F371" t="n">
        <v>1.47</v>
      </c>
      <c r="G371" t="n">
        <v>1.58</v>
      </c>
      <c r="H371" t="n">
        <v>2</v>
      </c>
      <c r="I371" t="n">
        <v>2</v>
      </c>
      <c r="J371" t="n">
        <v>-1</v>
      </c>
      <c r="K371" t="n">
        <v>-1</v>
      </c>
      <c r="L371">
        <f>HYPERLINK("https://www.defined.fi/sol/8AFk97BkiaSXfgJS4ADQ8vqf7fcJw9nXN4KSTisby5LC?maker=GuiU6MpLahPHSHYcsfSRjwLUm1AtZ9zP2eiLAkJMBjg","https://www.defined.fi/sol/8AFk97BkiaSXfgJS4ADQ8vqf7fcJw9nXN4KSTisby5LC?maker=GuiU6MpLahPHSHYcsfSRjwLUm1AtZ9zP2eiLAkJMBjg")</f>
        <v/>
      </c>
      <c r="M371">
        <f>HYPERLINK("https://dexscreener.com/solana/8AFk97BkiaSXfgJS4ADQ8vqf7fcJw9nXN4KSTisby5LC?maker=GuiU6MpLahPHSHYcsfSRjwLUm1AtZ9zP2eiLAkJMBjg","https://dexscreener.com/solana/8AFk97BkiaSXfgJS4ADQ8vqf7fcJw9nXN4KSTisby5LC?maker=GuiU6MpLahPHSHYcsfSRjwLUm1AtZ9zP2eiLAkJMBjg")</f>
        <v/>
      </c>
    </row>
    <row r="372">
      <c r="A372" t="inlineStr">
        <is>
          <t>Bt9tUAuuoJTihrLvgK1kWErBJduaGEeQbF2VhAPHtYm4</t>
        </is>
      </c>
      <c r="B372" t="inlineStr">
        <is>
          <t>MONA</t>
        </is>
      </c>
      <c r="C372" t="n">
        <v>1</v>
      </c>
      <c r="D372" t="n">
        <v>3.25</v>
      </c>
      <c r="E372" t="n">
        <v>0.03</v>
      </c>
      <c r="F372" t="n">
        <v>123.35</v>
      </c>
      <c r="G372" t="n">
        <v>121.87</v>
      </c>
      <c r="H372" t="n">
        <v>80</v>
      </c>
      <c r="I372" t="n">
        <v>80</v>
      </c>
      <c r="J372" t="n">
        <v>-1</v>
      </c>
      <c r="K372" t="n">
        <v>-1</v>
      </c>
      <c r="L372">
        <f>HYPERLINK("https://www.defined.fi/sol/Bt9tUAuuoJTihrLvgK1kWErBJduaGEeQbF2VhAPHtYm4?maker=GuiU6MpLahPHSHYcsfSRjwLUm1AtZ9zP2eiLAkJMBjg","https://www.defined.fi/sol/Bt9tUAuuoJTihrLvgK1kWErBJduaGEeQbF2VhAPHtYm4?maker=GuiU6MpLahPHSHYcsfSRjwLUm1AtZ9zP2eiLAkJMBjg")</f>
        <v/>
      </c>
      <c r="M372">
        <f>HYPERLINK("https://dexscreener.com/solana/Bt9tUAuuoJTihrLvgK1kWErBJduaGEeQbF2VhAPHtYm4?maker=GuiU6MpLahPHSHYcsfSRjwLUm1AtZ9zP2eiLAkJMBjg","https://dexscreener.com/solana/Bt9tUAuuoJTihrLvgK1kWErBJduaGEeQbF2VhAPHtYm4?maker=GuiU6MpLahPHSHYcsfSRjwLUm1AtZ9zP2eiLAkJMBjg")</f>
        <v/>
      </c>
    </row>
    <row r="373">
      <c r="A373" t="inlineStr">
        <is>
          <t>AMjzRn1TBQwQfNAjHFeBb7uGbbqbJB7FzXAnGgdFPk6K</t>
        </is>
      </c>
      <c r="B373" t="inlineStr">
        <is>
          <t>SOLCEX</t>
        </is>
      </c>
      <c r="C373" t="n">
        <v>1</v>
      </c>
      <c r="D373" t="n">
        <v>2.94</v>
      </c>
      <c r="E373" t="n">
        <v>0.03</v>
      </c>
      <c r="F373" t="n">
        <v>95.09</v>
      </c>
      <c r="G373" t="n">
        <v>98.03</v>
      </c>
      <c r="H373" t="n">
        <v>17</v>
      </c>
      <c r="I373" t="n">
        <v>17</v>
      </c>
      <c r="J373" t="n">
        <v>-1</v>
      </c>
      <c r="K373" t="n">
        <v>-1</v>
      </c>
      <c r="L373">
        <f>HYPERLINK("https://www.defined.fi/sol/AMjzRn1TBQwQfNAjHFeBb7uGbbqbJB7FzXAnGgdFPk6K?maker=GuiU6MpLahPHSHYcsfSRjwLUm1AtZ9zP2eiLAkJMBjg","https://www.defined.fi/sol/AMjzRn1TBQwQfNAjHFeBb7uGbbqbJB7FzXAnGgdFPk6K?maker=GuiU6MpLahPHSHYcsfSRjwLUm1AtZ9zP2eiLAkJMBjg")</f>
        <v/>
      </c>
      <c r="M373">
        <f>HYPERLINK("https://dexscreener.com/solana/AMjzRn1TBQwQfNAjHFeBb7uGbbqbJB7FzXAnGgdFPk6K?maker=GuiU6MpLahPHSHYcsfSRjwLUm1AtZ9zP2eiLAkJMBjg","https://dexscreener.com/solana/AMjzRn1TBQwQfNAjHFeBb7uGbbqbJB7FzXAnGgdFPk6K?maker=GuiU6MpLahPHSHYcsfSRjwLUm1AtZ9zP2eiLAkJMBjg")</f>
        <v/>
      </c>
    </row>
    <row r="374">
      <c r="A374" t="inlineStr">
        <is>
          <t>5Ke381D44MEQg3BQarWhAwhj1xbdNvXe2KHkTiZzw7r5</t>
        </is>
      </c>
      <c r="B374" t="inlineStr">
        <is>
          <t>LUCI</t>
        </is>
      </c>
      <c r="C374" t="n">
        <v>1</v>
      </c>
      <c r="D374" t="n">
        <v>0.555</v>
      </c>
      <c r="E374" t="n">
        <v>0.07000000000000001</v>
      </c>
      <c r="F374" t="n">
        <v>9.57</v>
      </c>
      <c r="G374" t="n">
        <v>8.15</v>
      </c>
      <c r="H374" t="n">
        <v>12</v>
      </c>
      <c r="I374" t="n">
        <v>12</v>
      </c>
      <c r="J374" t="n">
        <v>-1</v>
      </c>
      <c r="K374" t="n">
        <v>-1</v>
      </c>
      <c r="L374">
        <f>HYPERLINK("https://www.defined.fi/sol/5Ke381D44MEQg3BQarWhAwhj1xbdNvXe2KHkTiZzw7r5?maker=GuiU6MpLahPHSHYcsfSRjwLUm1AtZ9zP2eiLAkJMBjg","https://www.defined.fi/sol/5Ke381D44MEQg3BQarWhAwhj1xbdNvXe2KHkTiZzw7r5?maker=GuiU6MpLahPHSHYcsfSRjwLUm1AtZ9zP2eiLAkJMBjg")</f>
        <v/>
      </c>
      <c r="M374">
        <f>HYPERLINK("https://dexscreener.com/solana/5Ke381D44MEQg3BQarWhAwhj1xbdNvXe2KHkTiZzw7r5?maker=GuiU6MpLahPHSHYcsfSRjwLUm1AtZ9zP2eiLAkJMBjg","https://dexscreener.com/solana/5Ke381D44MEQg3BQarWhAwhj1xbdNvXe2KHkTiZzw7r5?maker=GuiU6MpLahPHSHYcsfSRjwLUm1AtZ9zP2eiLAkJMBjg")</f>
        <v/>
      </c>
    </row>
    <row r="375">
      <c r="A375" t="inlineStr">
        <is>
          <t>GwKKPsJdY5oWMJ8RReWLcvb82KzW6FKy2bKoYW7kHr16</t>
        </is>
      </c>
      <c r="B375" t="inlineStr">
        <is>
          <t>LLD</t>
        </is>
      </c>
      <c r="C375" t="n">
        <v>1</v>
      </c>
      <c r="D375" t="n">
        <v>1.07</v>
      </c>
      <c r="E375" t="n">
        <v>0.06</v>
      </c>
      <c r="F375" t="n">
        <v>17.94</v>
      </c>
      <c r="G375" t="n">
        <v>19.01</v>
      </c>
      <c r="H375" t="n">
        <v>11</v>
      </c>
      <c r="I375" t="n">
        <v>11</v>
      </c>
      <c r="J375" t="n">
        <v>-1</v>
      </c>
      <c r="K375" t="n">
        <v>-1</v>
      </c>
      <c r="L375">
        <f>HYPERLINK("https://www.defined.fi/sol/GwKKPsJdY5oWMJ8RReWLcvb82KzW6FKy2bKoYW7kHr16?maker=GuiU6MpLahPHSHYcsfSRjwLUm1AtZ9zP2eiLAkJMBjg","https://www.defined.fi/sol/GwKKPsJdY5oWMJ8RReWLcvb82KzW6FKy2bKoYW7kHr16?maker=GuiU6MpLahPHSHYcsfSRjwLUm1AtZ9zP2eiLAkJMBjg")</f>
        <v/>
      </c>
      <c r="M375">
        <f>HYPERLINK("https://dexscreener.com/solana/GwKKPsJdY5oWMJ8RReWLcvb82KzW6FKy2bKoYW7kHr16?maker=GuiU6MpLahPHSHYcsfSRjwLUm1AtZ9zP2eiLAkJMBjg","https://dexscreener.com/solana/GwKKPsJdY5oWMJ8RReWLcvb82KzW6FKy2bKoYW7kHr16?maker=GuiU6MpLahPHSHYcsfSRjwLUm1AtZ9zP2eiLAkJMBjg")</f>
        <v/>
      </c>
    </row>
    <row r="376">
      <c r="A376" t="inlineStr">
        <is>
          <t>E2BGnzHdJNUBtAVR7EyQMuEMHqgv65JL8J9ZyqyXUVvA</t>
        </is>
      </c>
      <c r="B376" t="inlineStr">
        <is>
          <t>CHINA</t>
        </is>
      </c>
      <c r="C376" t="n">
        <v>1</v>
      </c>
      <c r="D376" t="n">
        <v>1.03</v>
      </c>
      <c r="E376" t="n">
        <v>0.02</v>
      </c>
      <c r="F376" t="n">
        <v>52.46</v>
      </c>
      <c r="G376" t="n">
        <v>53.48</v>
      </c>
      <c r="H376" t="n">
        <v>54</v>
      </c>
      <c r="I376" t="n">
        <v>54</v>
      </c>
      <c r="J376" t="n">
        <v>-1</v>
      </c>
      <c r="K376" t="n">
        <v>-1</v>
      </c>
      <c r="L376">
        <f>HYPERLINK("https://www.defined.fi/sol/E2BGnzHdJNUBtAVR7EyQMuEMHqgv65JL8J9ZyqyXUVvA?maker=GuiU6MpLahPHSHYcsfSRjwLUm1AtZ9zP2eiLAkJMBjg","https://www.defined.fi/sol/E2BGnzHdJNUBtAVR7EyQMuEMHqgv65JL8J9ZyqyXUVvA?maker=GuiU6MpLahPHSHYcsfSRjwLUm1AtZ9zP2eiLAkJMBjg")</f>
        <v/>
      </c>
      <c r="M376">
        <f>HYPERLINK("https://dexscreener.com/solana/E2BGnzHdJNUBtAVR7EyQMuEMHqgv65JL8J9ZyqyXUVvA?maker=GuiU6MpLahPHSHYcsfSRjwLUm1AtZ9zP2eiLAkJMBjg","https://dexscreener.com/solana/E2BGnzHdJNUBtAVR7EyQMuEMHqgv65JL8J9ZyqyXUVvA?maker=GuiU6MpLahPHSHYcsfSRjwLUm1AtZ9zP2eiLAkJMBjg")</f>
        <v/>
      </c>
    </row>
    <row r="377">
      <c r="A377" t="inlineStr">
        <is>
          <t>HnKkzR1YtFbUUxM6g3iVRS2RY68KHhGV7bNdfF1GCsJB</t>
        </is>
      </c>
      <c r="B377" t="inlineStr">
        <is>
          <t>KAMA</t>
        </is>
      </c>
      <c r="C377" t="n">
        <v>2</v>
      </c>
      <c r="D377" t="n">
        <v>9.98</v>
      </c>
      <c r="E377" t="n">
        <v>0.03</v>
      </c>
      <c r="F377" t="n">
        <v>324.39</v>
      </c>
      <c r="G377" t="n">
        <v>334.37</v>
      </c>
      <c r="H377" t="n">
        <v>64</v>
      </c>
      <c r="I377" t="n">
        <v>64</v>
      </c>
      <c r="J377" t="n">
        <v>-1</v>
      </c>
      <c r="K377" t="n">
        <v>-1</v>
      </c>
      <c r="L377">
        <f>HYPERLINK("https://www.defined.fi/sol/HnKkzR1YtFbUUxM6g3iVRS2RY68KHhGV7bNdfF1GCsJB?maker=GuiU6MpLahPHSHYcsfSRjwLUm1AtZ9zP2eiLAkJMBjg","https://www.defined.fi/sol/HnKkzR1YtFbUUxM6g3iVRS2RY68KHhGV7bNdfF1GCsJB?maker=GuiU6MpLahPHSHYcsfSRjwLUm1AtZ9zP2eiLAkJMBjg")</f>
        <v/>
      </c>
      <c r="M377">
        <f>HYPERLINK("https://dexscreener.com/solana/HnKkzR1YtFbUUxM6g3iVRS2RY68KHhGV7bNdfF1GCsJB?maker=GuiU6MpLahPHSHYcsfSRjwLUm1AtZ9zP2eiLAkJMBjg","https://dexscreener.com/solana/HnKkzR1YtFbUUxM6g3iVRS2RY68KHhGV7bNdfF1GCsJB?maker=GuiU6MpLahPHSHYcsfSRjwLUm1AtZ9zP2eiLAkJMBjg")</f>
        <v/>
      </c>
    </row>
    <row r="378">
      <c r="A378" t="inlineStr">
        <is>
          <t>EJPtJEDogxzDbvM8qvAsqYbLmPj5n1vQeqoAzj9Yfv3q</t>
        </is>
      </c>
      <c r="B378" t="inlineStr">
        <is>
          <t>bozo</t>
        </is>
      </c>
      <c r="C378" t="n">
        <v>2</v>
      </c>
      <c r="D378" t="n">
        <v>2.12</v>
      </c>
      <c r="E378" t="n">
        <v>0.04</v>
      </c>
      <c r="F378" t="n">
        <v>53.03</v>
      </c>
      <c r="G378" t="n">
        <v>55.15</v>
      </c>
      <c r="H378" t="n">
        <v>25</v>
      </c>
      <c r="I378" t="n">
        <v>25</v>
      </c>
      <c r="J378" t="n">
        <v>-1</v>
      </c>
      <c r="K378" t="n">
        <v>-1</v>
      </c>
      <c r="L378">
        <f>HYPERLINK("https://www.defined.fi/sol/EJPtJEDogxzDbvM8qvAsqYbLmPj5n1vQeqoAzj9Yfv3q?maker=GuiU6MpLahPHSHYcsfSRjwLUm1AtZ9zP2eiLAkJMBjg","https://www.defined.fi/sol/EJPtJEDogxzDbvM8qvAsqYbLmPj5n1vQeqoAzj9Yfv3q?maker=GuiU6MpLahPHSHYcsfSRjwLUm1AtZ9zP2eiLAkJMBjg")</f>
        <v/>
      </c>
      <c r="M378">
        <f>HYPERLINK("https://dexscreener.com/solana/EJPtJEDogxzDbvM8qvAsqYbLmPj5n1vQeqoAzj9Yfv3q?maker=GuiU6MpLahPHSHYcsfSRjwLUm1AtZ9zP2eiLAkJMBjg","https://dexscreener.com/solana/EJPtJEDogxzDbvM8qvAsqYbLmPj5n1vQeqoAzj9Yfv3q?maker=GuiU6MpLahPHSHYcsfSRjwLUm1AtZ9zP2eiLAkJMBjg")</f>
        <v/>
      </c>
    </row>
    <row r="379">
      <c r="A379" t="inlineStr">
        <is>
          <t>4DEFCb5t4Ww2YScco6mUhQNCpkB76ps1ev8nbNfvpump</t>
        </is>
      </c>
      <c r="B379" t="inlineStr">
        <is>
          <t>FIC</t>
        </is>
      </c>
      <c r="C379" t="n">
        <v>2</v>
      </c>
      <c r="D379" t="n">
        <v>1.52</v>
      </c>
      <c r="E379" t="n">
        <v>0.03</v>
      </c>
      <c r="F379" t="n">
        <v>48.58</v>
      </c>
      <c r="G379" t="n">
        <v>50.1</v>
      </c>
      <c r="H379" t="n">
        <v>37</v>
      </c>
      <c r="I379" t="n">
        <v>37</v>
      </c>
      <c r="J379" t="n">
        <v>-1</v>
      </c>
      <c r="K379" t="n">
        <v>-1</v>
      </c>
      <c r="L379">
        <f>HYPERLINK("https://www.defined.fi/sol/4DEFCb5t4Ww2YScco6mUhQNCpkB76ps1ev8nbNfvpump?maker=GuiU6MpLahPHSHYcsfSRjwLUm1AtZ9zP2eiLAkJMBjg","https://www.defined.fi/sol/4DEFCb5t4Ww2YScco6mUhQNCpkB76ps1ev8nbNfvpump?maker=GuiU6MpLahPHSHYcsfSRjwLUm1AtZ9zP2eiLAkJMBjg")</f>
        <v/>
      </c>
      <c r="M379">
        <f>HYPERLINK("https://dexscreener.com/solana/4DEFCb5t4Ww2YScco6mUhQNCpkB76ps1ev8nbNfvpump?maker=GuiU6MpLahPHSHYcsfSRjwLUm1AtZ9zP2eiLAkJMBjg","https://dexscreener.com/solana/4DEFCb5t4Ww2YScco6mUhQNCpkB76ps1ev8nbNfvpump?maker=GuiU6MpLahPHSHYcsfSRjwLUm1AtZ9zP2eiLAkJMBjg")</f>
        <v/>
      </c>
    </row>
    <row r="380">
      <c r="A380" t="inlineStr">
        <is>
          <t>8doS8nzmgVZEaACxALkbK5fZtw4UuoRp4Yt8NEaXfDMb</t>
        </is>
      </c>
      <c r="B380" t="inlineStr">
        <is>
          <t>$WAFFLES</t>
        </is>
      </c>
      <c r="C380" t="n">
        <v>2</v>
      </c>
      <c r="D380" t="n">
        <v>0.017</v>
      </c>
      <c r="E380" t="n">
        <v>0.01</v>
      </c>
      <c r="F380" t="n">
        <v>3.76</v>
      </c>
      <c r="G380" t="n">
        <v>3.77</v>
      </c>
      <c r="H380" t="n">
        <v>2</v>
      </c>
      <c r="I380" t="n">
        <v>2</v>
      </c>
      <c r="J380" t="n">
        <v>-1</v>
      </c>
      <c r="K380" t="n">
        <v>-1</v>
      </c>
      <c r="L380">
        <f>HYPERLINK("https://www.defined.fi/sol/8doS8nzmgVZEaACxALkbK5fZtw4UuoRp4Yt8NEaXfDMb?maker=GuiU6MpLahPHSHYcsfSRjwLUm1AtZ9zP2eiLAkJMBjg","https://www.defined.fi/sol/8doS8nzmgVZEaACxALkbK5fZtw4UuoRp4Yt8NEaXfDMb?maker=GuiU6MpLahPHSHYcsfSRjwLUm1AtZ9zP2eiLAkJMBjg")</f>
        <v/>
      </c>
      <c r="M380">
        <f>HYPERLINK("https://dexscreener.com/solana/8doS8nzmgVZEaACxALkbK5fZtw4UuoRp4Yt8NEaXfDMb?maker=GuiU6MpLahPHSHYcsfSRjwLUm1AtZ9zP2eiLAkJMBjg","https://dexscreener.com/solana/8doS8nzmgVZEaACxALkbK5fZtw4UuoRp4Yt8NEaXfDMb?maker=GuiU6MpLahPHSHYcsfSRjwLUm1AtZ9zP2eiLAkJMBjg")</f>
        <v/>
      </c>
    </row>
    <row r="381">
      <c r="A381" t="inlineStr">
        <is>
          <t>3Gjckk5jXnJffBruUS2EEYhpiDEN6z5TPXLkFVHkSkkg</t>
        </is>
      </c>
      <c r="B381" t="inlineStr">
        <is>
          <t>IMARO</t>
        </is>
      </c>
      <c r="C381" t="n">
        <v>2</v>
      </c>
      <c r="D381" t="n">
        <v>0.054</v>
      </c>
      <c r="E381" t="n">
        <v>0.02</v>
      </c>
      <c r="F381" t="n">
        <v>2.95</v>
      </c>
      <c r="G381" t="n">
        <v>3</v>
      </c>
      <c r="H381" t="n">
        <v>3</v>
      </c>
      <c r="I381" t="n">
        <v>3</v>
      </c>
      <c r="J381" t="n">
        <v>-1</v>
      </c>
      <c r="K381" t="n">
        <v>-1</v>
      </c>
      <c r="L381">
        <f>HYPERLINK("https://www.defined.fi/sol/3Gjckk5jXnJffBruUS2EEYhpiDEN6z5TPXLkFVHkSkkg?maker=GuiU6MpLahPHSHYcsfSRjwLUm1AtZ9zP2eiLAkJMBjg","https://www.defined.fi/sol/3Gjckk5jXnJffBruUS2EEYhpiDEN6z5TPXLkFVHkSkkg?maker=GuiU6MpLahPHSHYcsfSRjwLUm1AtZ9zP2eiLAkJMBjg")</f>
        <v/>
      </c>
      <c r="M381">
        <f>HYPERLINK("https://dexscreener.com/solana/3Gjckk5jXnJffBruUS2EEYhpiDEN6z5TPXLkFVHkSkkg?maker=GuiU6MpLahPHSHYcsfSRjwLUm1AtZ9zP2eiLAkJMBjg","https://dexscreener.com/solana/3Gjckk5jXnJffBruUS2EEYhpiDEN6z5TPXLkFVHkSkkg?maker=GuiU6MpLahPHSHYcsfSRjwLUm1AtZ9zP2eiLAkJMBjg")</f>
        <v/>
      </c>
    </row>
    <row r="382">
      <c r="A382" t="inlineStr">
        <is>
          <t>DAFdakKAEvB6GtJgnDk1LC1QK4gQrtTK3eKUZtAJpump</t>
        </is>
      </c>
      <c r="B382" t="inlineStr">
        <is>
          <t>PSYOP</t>
        </is>
      </c>
      <c r="C382" t="n">
        <v>2</v>
      </c>
      <c r="D382" t="n">
        <v>1.18</v>
      </c>
      <c r="E382" t="n">
        <v>0.03</v>
      </c>
      <c r="F382" t="n">
        <v>45.43</v>
      </c>
      <c r="G382" t="n">
        <v>46.61</v>
      </c>
      <c r="H382" t="n">
        <v>20</v>
      </c>
      <c r="I382" t="n">
        <v>20</v>
      </c>
      <c r="J382" t="n">
        <v>-1</v>
      </c>
      <c r="K382" t="n">
        <v>-1</v>
      </c>
      <c r="L382">
        <f>HYPERLINK("https://www.defined.fi/sol/DAFdakKAEvB6GtJgnDk1LC1QK4gQrtTK3eKUZtAJpump?maker=GuiU6MpLahPHSHYcsfSRjwLUm1AtZ9zP2eiLAkJMBjg","https://www.defined.fi/sol/DAFdakKAEvB6GtJgnDk1LC1QK4gQrtTK3eKUZtAJpump?maker=GuiU6MpLahPHSHYcsfSRjwLUm1AtZ9zP2eiLAkJMBjg")</f>
        <v/>
      </c>
      <c r="M382">
        <f>HYPERLINK("https://dexscreener.com/solana/DAFdakKAEvB6GtJgnDk1LC1QK4gQrtTK3eKUZtAJpump?maker=GuiU6MpLahPHSHYcsfSRjwLUm1AtZ9zP2eiLAkJMBjg","https://dexscreener.com/solana/DAFdakKAEvB6GtJgnDk1LC1QK4gQrtTK3eKUZtAJpump?maker=GuiU6MpLahPHSHYcsfSRjwLUm1AtZ9zP2eiLAkJMBjg")</f>
        <v/>
      </c>
    </row>
    <row r="383">
      <c r="A383" t="inlineStr">
        <is>
          <t>BreuhVohXX5fv6q41uyb3sojtAuGoGaiAhKBMtcrpump</t>
        </is>
      </c>
      <c r="B383" t="inlineStr">
        <is>
          <t>hehe</t>
        </is>
      </c>
      <c r="C383" t="n">
        <v>2</v>
      </c>
      <c r="D383" t="n">
        <v>2.04</v>
      </c>
      <c r="E383" t="n">
        <v>0.01</v>
      </c>
      <c r="F383" t="n">
        <v>148.97</v>
      </c>
      <c r="G383" t="n">
        <v>167.56</v>
      </c>
      <c r="H383" t="n">
        <v>53</v>
      </c>
      <c r="I383" t="n">
        <v>52</v>
      </c>
      <c r="J383" t="n">
        <v>-1</v>
      </c>
      <c r="K383" t="n">
        <v>-1</v>
      </c>
      <c r="L383">
        <f>HYPERLINK("https://www.defined.fi/sol/BreuhVohXX5fv6q41uyb3sojtAuGoGaiAhKBMtcrpump?maker=GuiU6MpLahPHSHYcsfSRjwLUm1AtZ9zP2eiLAkJMBjg","https://www.defined.fi/sol/BreuhVohXX5fv6q41uyb3sojtAuGoGaiAhKBMtcrpump?maker=GuiU6MpLahPHSHYcsfSRjwLUm1AtZ9zP2eiLAkJMBjg")</f>
        <v/>
      </c>
      <c r="M383">
        <f>HYPERLINK("https://dexscreener.com/solana/BreuhVohXX5fv6q41uyb3sojtAuGoGaiAhKBMtcrpump?maker=GuiU6MpLahPHSHYcsfSRjwLUm1AtZ9zP2eiLAkJMBjg","https://dexscreener.com/solana/BreuhVohXX5fv6q41uyb3sojtAuGoGaiAhKBMtcrpump?maker=GuiU6MpLahPHSHYcsfSRjwLUm1AtZ9zP2eiLAkJMBjg")</f>
        <v/>
      </c>
    </row>
    <row r="384">
      <c r="A384" t="inlineStr">
        <is>
          <t>AtTUzJVrPkBTXwiMZivVRKvWmCnVpRfnKq3cc5fopump</t>
        </is>
      </c>
      <c r="B384" t="inlineStr">
        <is>
          <t>CFSM</t>
        </is>
      </c>
      <c r="C384" t="n">
        <v>2</v>
      </c>
      <c r="D384" t="n">
        <v>0.08500000000000001</v>
      </c>
      <c r="E384" t="n">
        <v>0.03</v>
      </c>
      <c r="F384" t="n">
        <v>3.26</v>
      </c>
      <c r="G384" t="n">
        <v>3.35</v>
      </c>
      <c r="H384" t="n">
        <v>7</v>
      </c>
      <c r="I384" t="n">
        <v>7</v>
      </c>
      <c r="J384" t="n">
        <v>-1</v>
      </c>
      <c r="K384" t="n">
        <v>-1</v>
      </c>
      <c r="L384">
        <f>HYPERLINK("https://www.defined.fi/sol/AtTUzJVrPkBTXwiMZivVRKvWmCnVpRfnKq3cc5fopump?maker=GuiU6MpLahPHSHYcsfSRjwLUm1AtZ9zP2eiLAkJMBjg","https://www.defined.fi/sol/AtTUzJVrPkBTXwiMZivVRKvWmCnVpRfnKq3cc5fopump?maker=GuiU6MpLahPHSHYcsfSRjwLUm1AtZ9zP2eiLAkJMBjg")</f>
        <v/>
      </c>
      <c r="M384">
        <f>HYPERLINK("https://dexscreener.com/solana/AtTUzJVrPkBTXwiMZivVRKvWmCnVpRfnKq3cc5fopump?maker=GuiU6MpLahPHSHYcsfSRjwLUm1AtZ9zP2eiLAkJMBjg","https://dexscreener.com/solana/AtTUzJVrPkBTXwiMZivVRKvWmCnVpRfnKq3cc5fopump?maker=GuiU6MpLahPHSHYcsfSRjwLUm1AtZ9zP2eiLAkJMBjg")</f>
        <v/>
      </c>
    </row>
    <row r="385">
      <c r="A385" t="inlineStr">
        <is>
          <t>BLZEEuZUBVqFhj8adcCFPJvPVCiCyVmh3hkJMrU8KuJA</t>
        </is>
      </c>
      <c r="B385" t="inlineStr">
        <is>
          <t>BLZE</t>
        </is>
      </c>
      <c r="C385" t="n">
        <v>2</v>
      </c>
      <c r="D385" t="n">
        <v>0</v>
      </c>
      <c r="E385" t="n">
        <v>-1</v>
      </c>
      <c r="F385" t="n">
        <v>1.33</v>
      </c>
      <c r="G385" t="n">
        <v>0.859</v>
      </c>
      <c r="H385" t="n">
        <v>2</v>
      </c>
      <c r="I385" t="n">
        <v>2</v>
      </c>
      <c r="J385" t="n">
        <v>-1</v>
      </c>
      <c r="K385" t="n">
        <v>-1</v>
      </c>
      <c r="L385">
        <f>HYPERLINK("https://www.defined.fi/sol/BLZEEuZUBVqFhj8adcCFPJvPVCiCyVmh3hkJMrU8KuJA?maker=GuiU6MpLahPHSHYcsfSRjwLUm1AtZ9zP2eiLAkJMBjg","https://www.defined.fi/sol/BLZEEuZUBVqFhj8adcCFPJvPVCiCyVmh3hkJMrU8KuJA?maker=GuiU6MpLahPHSHYcsfSRjwLUm1AtZ9zP2eiLAkJMBjg")</f>
        <v/>
      </c>
      <c r="M385">
        <f>HYPERLINK("https://dexscreener.com/solana/BLZEEuZUBVqFhj8adcCFPJvPVCiCyVmh3hkJMrU8KuJA?maker=GuiU6MpLahPHSHYcsfSRjwLUm1AtZ9zP2eiLAkJMBjg","https://dexscreener.com/solana/BLZEEuZUBVqFhj8adcCFPJvPVCiCyVmh3hkJMrU8KuJA?maker=GuiU6MpLahPHSHYcsfSRjwLUm1AtZ9zP2eiLAkJMBjg")</f>
        <v/>
      </c>
    </row>
    <row r="386">
      <c r="A386" t="inlineStr">
        <is>
          <t>CB48KiK1oi1tWtjmPWxVR2NPeEr9ewzmZQ8ERk79Ue4b</t>
        </is>
      </c>
      <c r="B386" t="inlineStr">
        <is>
          <t>MOJI</t>
        </is>
      </c>
      <c r="C386" t="n">
        <v>2</v>
      </c>
      <c r="D386" t="n">
        <v>0.346</v>
      </c>
      <c r="E386" t="n">
        <v>0.01</v>
      </c>
      <c r="F386" t="n">
        <v>24.02</v>
      </c>
      <c r="G386" t="n">
        <v>24.36</v>
      </c>
      <c r="H386" t="n">
        <v>15</v>
      </c>
      <c r="I386" t="n">
        <v>15</v>
      </c>
      <c r="J386" t="n">
        <v>-1</v>
      </c>
      <c r="K386" t="n">
        <v>-1</v>
      </c>
      <c r="L386">
        <f>HYPERLINK("https://www.defined.fi/sol/CB48KiK1oi1tWtjmPWxVR2NPeEr9ewzmZQ8ERk79Ue4b?maker=GuiU6MpLahPHSHYcsfSRjwLUm1AtZ9zP2eiLAkJMBjg","https://www.defined.fi/sol/CB48KiK1oi1tWtjmPWxVR2NPeEr9ewzmZQ8ERk79Ue4b?maker=GuiU6MpLahPHSHYcsfSRjwLUm1AtZ9zP2eiLAkJMBjg")</f>
        <v/>
      </c>
      <c r="M386">
        <f>HYPERLINK("https://dexscreener.com/solana/CB48KiK1oi1tWtjmPWxVR2NPeEr9ewzmZQ8ERk79Ue4b?maker=GuiU6MpLahPHSHYcsfSRjwLUm1AtZ9zP2eiLAkJMBjg","https://dexscreener.com/solana/CB48KiK1oi1tWtjmPWxVR2NPeEr9ewzmZQ8ERk79Ue4b?maker=GuiU6MpLahPHSHYcsfSRjwLUm1AtZ9zP2eiLAkJMBjg")</f>
        <v/>
      </c>
    </row>
    <row r="387">
      <c r="A387" t="inlineStr">
        <is>
          <t>4t8cP8su2yVDb7LhYvANMJoDTTXCFTxrFTqSyBRapump</t>
        </is>
      </c>
      <c r="B387" t="inlineStr">
        <is>
          <t>Narwhal</t>
        </is>
      </c>
      <c r="C387" t="n">
        <v>2</v>
      </c>
      <c r="D387" t="n">
        <v>1.54</v>
      </c>
      <c r="E387" t="n">
        <v>0.04</v>
      </c>
      <c r="F387" t="n">
        <v>43.96</v>
      </c>
      <c r="G387" t="n">
        <v>45.5</v>
      </c>
      <c r="H387" t="n">
        <v>53</v>
      </c>
      <c r="I387" t="n">
        <v>53</v>
      </c>
      <c r="J387" t="n">
        <v>-1</v>
      </c>
      <c r="K387" t="n">
        <v>-1</v>
      </c>
      <c r="L387">
        <f>HYPERLINK("https://www.defined.fi/sol/4t8cP8su2yVDb7LhYvANMJoDTTXCFTxrFTqSyBRapump?maker=GuiU6MpLahPHSHYcsfSRjwLUm1AtZ9zP2eiLAkJMBjg","https://www.defined.fi/sol/4t8cP8su2yVDb7LhYvANMJoDTTXCFTxrFTqSyBRapump?maker=GuiU6MpLahPHSHYcsfSRjwLUm1AtZ9zP2eiLAkJMBjg")</f>
        <v/>
      </c>
      <c r="M387">
        <f>HYPERLINK("https://dexscreener.com/solana/4t8cP8su2yVDb7LhYvANMJoDTTXCFTxrFTqSyBRapump?maker=GuiU6MpLahPHSHYcsfSRjwLUm1AtZ9zP2eiLAkJMBjg","https://dexscreener.com/solana/4t8cP8su2yVDb7LhYvANMJoDTTXCFTxrFTqSyBRapump?maker=GuiU6MpLahPHSHYcsfSRjwLUm1AtZ9zP2eiLAkJMBjg")</f>
        <v/>
      </c>
    </row>
    <row r="388">
      <c r="A388" t="inlineStr">
        <is>
          <t>8vCAUbxejdtaxn6jnX5uaQTyTZLmXALg9u1bvFCAjtx7</t>
        </is>
      </c>
      <c r="B388" t="inlineStr">
        <is>
          <t>ZACK</t>
        </is>
      </c>
      <c r="C388" t="n">
        <v>2</v>
      </c>
      <c r="D388" t="n">
        <v>0.119</v>
      </c>
      <c r="E388" t="n">
        <v>0.02</v>
      </c>
      <c r="F388" t="n">
        <v>7.27</v>
      </c>
      <c r="G388" t="n">
        <v>7.39</v>
      </c>
      <c r="H388" t="n">
        <v>8</v>
      </c>
      <c r="I388" t="n">
        <v>8</v>
      </c>
      <c r="J388" t="n">
        <v>-1</v>
      </c>
      <c r="K388" t="n">
        <v>-1</v>
      </c>
      <c r="L388">
        <f>HYPERLINK("https://www.defined.fi/sol/8vCAUbxejdtaxn6jnX5uaQTyTZLmXALg9u1bvFCAjtx7?maker=GuiU6MpLahPHSHYcsfSRjwLUm1AtZ9zP2eiLAkJMBjg","https://www.defined.fi/sol/8vCAUbxejdtaxn6jnX5uaQTyTZLmXALg9u1bvFCAjtx7?maker=GuiU6MpLahPHSHYcsfSRjwLUm1AtZ9zP2eiLAkJMBjg")</f>
        <v/>
      </c>
      <c r="M388">
        <f>HYPERLINK("https://dexscreener.com/solana/8vCAUbxejdtaxn6jnX5uaQTyTZLmXALg9u1bvFCAjtx7?maker=GuiU6MpLahPHSHYcsfSRjwLUm1AtZ9zP2eiLAkJMBjg","https://dexscreener.com/solana/8vCAUbxejdtaxn6jnX5uaQTyTZLmXALg9u1bvFCAjtx7?maker=GuiU6MpLahPHSHYcsfSRjwLUm1AtZ9zP2eiLAkJMBjg")</f>
        <v/>
      </c>
    </row>
    <row r="389">
      <c r="A389" t="inlineStr">
        <is>
          <t>SHARKSYJjqaNyxVfrpnBN9pjgkhwDhatnMyicWPnr1s</t>
        </is>
      </c>
      <c r="B389" t="inlineStr">
        <is>
          <t>SHARK</t>
        </is>
      </c>
      <c r="C389" t="n">
        <v>2</v>
      </c>
      <c r="D389" t="n">
        <v>0.121</v>
      </c>
      <c r="E389" t="n">
        <v>0.02</v>
      </c>
      <c r="F389" t="n">
        <v>7.63</v>
      </c>
      <c r="G389" t="n">
        <v>7.75</v>
      </c>
      <c r="H389" t="n">
        <v>8</v>
      </c>
      <c r="I389" t="n">
        <v>8</v>
      </c>
      <c r="J389" t="n">
        <v>-1</v>
      </c>
      <c r="K389" t="n">
        <v>-1</v>
      </c>
      <c r="L389">
        <f>HYPERLINK("https://www.defined.fi/sol/SHARKSYJjqaNyxVfrpnBN9pjgkhwDhatnMyicWPnr1s?maker=GuiU6MpLahPHSHYcsfSRjwLUm1AtZ9zP2eiLAkJMBjg","https://www.defined.fi/sol/SHARKSYJjqaNyxVfrpnBN9pjgkhwDhatnMyicWPnr1s?maker=GuiU6MpLahPHSHYcsfSRjwLUm1AtZ9zP2eiLAkJMBjg")</f>
        <v/>
      </c>
      <c r="M389">
        <f>HYPERLINK("https://dexscreener.com/solana/SHARKSYJjqaNyxVfrpnBN9pjgkhwDhatnMyicWPnr1s?maker=GuiU6MpLahPHSHYcsfSRjwLUm1AtZ9zP2eiLAkJMBjg","https://dexscreener.com/solana/SHARKSYJjqaNyxVfrpnBN9pjgkhwDhatnMyicWPnr1s?maker=GuiU6MpLahPHSHYcsfSRjwLUm1AtZ9zP2eiLAkJMBjg")</f>
        <v/>
      </c>
    </row>
    <row r="390">
      <c r="A390" t="inlineStr">
        <is>
          <t>XvQD6AL9ynpA9wgU2NAJYbmZSuFrRjuiMLLQJPCpump</t>
        </is>
      </c>
      <c r="B390" t="inlineStr">
        <is>
          <t>MOGI</t>
        </is>
      </c>
      <c r="C390" t="n">
        <v>2</v>
      </c>
      <c r="D390" t="n">
        <v>0.008999999999999999</v>
      </c>
      <c r="E390" t="n">
        <v>0.01</v>
      </c>
      <c r="F390" t="n">
        <v>0.745</v>
      </c>
      <c r="G390" t="n">
        <v>0.753</v>
      </c>
      <c r="H390" t="n">
        <v>1</v>
      </c>
      <c r="I390" t="n">
        <v>1</v>
      </c>
      <c r="J390" t="n">
        <v>-1</v>
      </c>
      <c r="K390" t="n">
        <v>-1</v>
      </c>
      <c r="L390">
        <f>HYPERLINK("https://www.defined.fi/sol/XvQD6AL9ynpA9wgU2NAJYbmZSuFrRjuiMLLQJPCpump?maker=GuiU6MpLahPHSHYcsfSRjwLUm1AtZ9zP2eiLAkJMBjg","https://www.defined.fi/sol/XvQD6AL9ynpA9wgU2NAJYbmZSuFrRjuiMLLQJPCpump?maker=GuiU6MpLahPHSHYcsfSRjwLUm1AtZ9zP2eiLAkJMBjg")</f>
        <v/>
      </c>
      <c r="M390">
        <f>HYPERLINK("https://dexscreener.com/solana/XvQD6AL9ynpA9wgU2NAJYbmZSuFrRjuiMLLQJPCpump?maker=GuiU6MpLahPHSHYcsfSRjwLUm1AtZ9zP2eiLAkJMBjg","https://dexscreener.com/solana/XvQD6AL9ynpA9wgU2NAJYbmZSuFrRjuiMLLQJPCpump?maker=GuiU6MpLahPHSHYcsfSRjwLUm1AtZ9zP2eiLAkJMBjg")</f>
        <v/>
      </c>
    </row>
    <row r="391">
      <c r="A391" t="inlineStr">
        <is>
          <t>jucy5XJ76pHVvtPZb5TKRcGQExkwit2P5s4vY8UzmpC</t>
        </is>
      </c>
      <c r="B391" t="inlineStr">
        <is>
          <t>jucySOL</t>
        </is>
      </c>
      <c r="C391" t="n">
        <v>2</v>
      </c>
      <c r="D391" t="n">
        <v>0.7</v>
      </c>
      <c r="E391" t="n">
        <v>0.09</v>
      </c>
      <c r="F391" t="n">
        <v>8.199999999999999</v>
      </c>
      <c r="G391" t="n">
        <v>8.9</v>
      </c>
      <c r="H391" t="n">
        <v>3</v>
      </c>
      <c r="I391" t="n">
        <v>3</v>
      </c>
      <c r="J391" t="n">
        <v>-1</v>
      </c>
      <c r="K391" t="n">
        <v>-1</v>
      </c>
      <c r="L391">
        <f>HYPERLINK("https://www.defined.fi/sol/jucy5XJ76pHVvtPZb5TKRcGQExkwit2P5s4vY8UzmpC?maker=GuiU6MpLahPHSHYcsfSRjwLUm1AtZ9zP2eiLAkJMBjg","https://www.defined.fi/sol/jucy5XJ76pHVvtPZb5TKRcGQExkwit2P5s4vY8UzmpC?maker=GuiU6MpLahPHSHYcsfSRjwLUm1AtZ9zP2eiLAkJMBjg")</f>
        <v/>
      </c>
      <c r="M391">
        <f>HYPERLINK("https://dexscreener.com/solana/jucy5XJ76pHVvtPZb5TKRcGQExkwit2P5s4vY8UzmpC?maker=GuiU6MpLahPHSHYcsfSRjwLUm1AtZ9zP2eiLAkJMBjg","https://dexscreener.com/solana/jucy5XJ76pHVvtPZb5TKRcGQExkwit2P5s4vY8UzmpC?maker=GuiU6MpLahPHSHYcsfSRjwLUm1AtZ9zP2eiLAkJMBjg")</f>
        <v/>
      </c>
    </row>
    <row r="392">
      <c r="A392" t="inlineStr">
        <is>
          <t>4GniFbshqU6VtWCLJnKadswa8QCk2cFg8cgBZrhe9dam</t>
        </is>
      </c>
      <c r="B392" t="inlineStr">
        <is>
          <t>GOOFY</t>
        </is>
      </c>
      <c r="C392" t="n">
        <v>2</v>
      </c>
      <c r="D392" t="n">
        <v>0.043</v>
      </c>
      <c r="E392" t="n">
        <v>0.03</v>
      </c>
      <c r="F392" t="n">
        <v>1.63</v>
      </c>
      <c r="G392" t="n">
        <v>1.67</v>
      </c>
      <c r="H392" t="n">
        <v>2</v>
      </c>
      <c r="I392" t="n">
        <v>2</v>
      </c>
      <c r="J392" t="n">
        <v>-1</v>
      </c>
      <c r="K392" t="n">
        <v>-1</v>
      </c>
      <c r="L392">
        <f>HYPERLINK("https://www.defined.fi/sol/4GniFbshqU6VtWCLJnKadswa8QCk2cFg8cgBZrhe9dam?maker=GuiU6MpLahPHSHYcsfSRjwLUm1AtZ9zP2eiLAkJMBjg","https://www.defined.fi/sol/4GniFbshqU6VtWCLJnKadswa8QCk2cFg8cgBZrhe9dam?maker=GuiU6MpLahPHSHYcsfSRjwLUm1AtZ9zP2eiLAkJMBjg")</f>
        <v/>
      </c>
      <c r="M392">
        <f>HYPERLINK("https://dexscreener.com/solana/4GniFbshqU6VtWCLJnKadswa8QCk2cFg8cgBZrhe9dam?maker=GuiU6MpLahPHSHYcsfSRjwLUm1AtZ9zP2eiLAkJMBjg","https://dexscreener.com/solana/4GniFbshqU6VtWCLJnKadswa8QCk2cFg8cgBZrhe9dam?maker=GuiU6MpLahPHSHYcsfSRjwLUm1AtZ9zP2eiLAkJMBjg")</f>
        <v/>
      </c>
    </row>
    <row r="393">
      <c r="A393" t="inlineStr">
        <is>
          <t>GSXvsGygcMcbByTnGZqBtML9Ntj373bJtNXEfRrppump</t>
        </is>
      </c>
      <c r="B393" t="inlineStr">
        <is>
          <t>unknown_GSXv</t>
        </is>
      </c>
      <c r="C393" t="n">
        <v>2</v>
      </c>
      <c r="D393" t="n">
        <v>0.156</v>
      </c>
      <c r="E393" t="n">
        <v>0.04</v>
      </c>
      <c r="F393" t="n">
        <v>4.45</v>
      </c>
      <c r="G393" t="n">
        <v>4.61</v>
      </c>
      <c r="H393" t="n">
        <v>6</v>
      </c>
      <c r="I393" t="n">
        <v>6</v>
      </c>
      <c r="J393" t="n">
        <v>-1</v>
      </c>
      <c r="K393" t="n">
        <v>-1</v>
      </c>
      <c r="L393">
        <f>HYPERLINK("https://www.defined.fi/sol/GSXvsGygcMcbByTnGZqBtML9Ntj373bJtNXEfRrppump?maker=GuiU6MpLahPHSHYcsfSRjwLUm1AtZ9zP2eiLAkJMBjg","https://www.defined.fi/sol/GSXvsGygcMcbByTnGZqBtML9Ntj373bJtNXEfRrppump?maker=GuiU6MpLahPHSHYcsfSRjwLUm1AtZ9zP2eiLAkJMBjg")</f>
        <v/>
      </c>
      <c r="M393">
        <f>HYPERLINK("https://dexscreener.com/solana/GSXvsGygcMcbByTnGZqBtML9Ntj373bJtNXEfRrppump?maker=GuiU6MpLahPHSHYcsfSRjwLUm1AtZ9zP2eiLAkJMBjg","https://dexscreener.com/solana/GSXvsGygcMcbByTnGZqBtML9Ntj373bJtNXEfRrppump?maker=GuiU6MpLahPHSHYcsfSRjwLUm1AtZ9zP2eiLAkJMBjg")</f>
        <v/>
      </c>
    </row>
    <row r="394">
      <c r="A394" t="inlineStr">
        <is>
          <t>zZRRHGndBuUsbn4VM47RuagdYt57hBbskQ2Ba6K5775</t>
        </is>
      </c>
      <c r="B394" t="inlineStr">
        <is>
          <t>GREG</t>
        </is>
      </c>
      <c r="C394" t="n">
        <v>2</v>
      </c>
      <c r="D394" t="n">
        <v>0.47</v>
      </c>
      <c r="E394" t="n">
        <v>0.03</v>
      </c>
      <c r="F394" t="n">
        <v>15.95</v>
      </c>
      <c r="G394" t="n">
        <v>16.42</v>
      </c>
      <c r="H394" t="n">
        <v>10</v>
      </c>
      <c r="I394" t="n">
        <v>10</v>
      </c>
      <c r="J394" t="n">
        <v>-1</v>
      </c>
      <c r="K394" t="n">
        <v>-1</v>
      </c>
      <c r="L394">
        <f>HYPERLINK("https://www.defined.fi/sol/zZRRHGndBuUsbn4VM47RuagdYt57hBbskQ2Ba6K5775?maker=GuiU6MpLahPHSHYcsfSRjwLUm1AtZ9zP2eiLAkJMBjg","https://www.defined.fi/sol/zZRRHGndBuUsbn4VM47RuagdYt57hBbskQ2Ba6K5775?maker=GuiU6MpLahPHSHYcsfSRjwLUm1AtZ9zP2eiLAkJMBjg")</f>
        <v/>
      </c>
      <c r="M394">
        <f>HYPERLINK("https://dexscreener.com/solana/zZRRHGndBuUsbn4VM47RuagdYt57hBbskQ2Ba6K5775?maker=GuiU6MpLahPHSHYcsfSRjwLUm1AtZ9zP2eiLAkJMBjg","https://dexscreener.com/solana/zZRRHGndBuUsbn4VM47RuagdYt57hBbskQ2Ba6K5775?maker=GuiU6MpLahPHSHYcsfSRjwLUm1AtZ9zP2eiLAkJMBjg")</f>
        <v/>
      </c>
    </row>
    <row r="395">
      <c r="A395" t="inlineStr">
        <is>
          <t>7ZCm8WBN9aLa3o47SoYctU6iLdj7wkGG5SV2hE5CgtD5</t>
        </is>
      </c>
      <c r="B395" t="inlineStr">
        <is>
          <t>ELON</t>
        </is>
      </c>
      <c r="C395" t="n">
        <v>2</v>
      </c>
      <c r="D395" t="n">
        <v>0.022</v>
      </c>
      <c r="E395" t="n">
        <v>0.01</v>
      </c>
      <c r="F395" t="n">
        <v>1.49</v>
      </c>
      <c r="G395" t="n">
        <v>1.51</v>
      </c>
      <c r="H395" t="n">
        <v>3</v>
      </c>
      <c r="I395" t="n">
        <v>3</v>
      </c>
      <c r="J395" t="n">
        <v>-1</v>
      </c>
      <c r="K395" t="n">
        <v>-1</v>
      </c>
      <c r="L395">
        <f>HYPERLINK("https://www.defined.fi/sol/7ZCm8WBN9aLa3o47SoYctU6iLdj7wkGG5SV2hE5CgtD5?maker=GuiU6MpLahPHSHYcsfSRjwLUm1AtZ9zP2eiLAkJMBjg","https://www.defined.fi/sol/7ZCm8WBN9aLa3o47SoYctU6iLdj7wkGG5SV2hE5CgtD5?maker=GuiU6MpLahPHSHYcsfSRjwLUm1AtZ9zP2eiLAkJMBjg")</f>
        <v/>
      </c>
      <c r="M395">
        <f>HYPERLINK("https://dexscreener.com/solana/7ZCm8WBN9aLa3o47SoYctU6iLdj7wkGG5SV2hE5CgtD5?maker=GuiU6MpLahPHSHYcsfSRjwLUm1AtZ9zP2eiLAkJMBjg","https://dexscreener.com/solana/7ZCm8WBN9aLa3o47SoYctU6iLdj7wkGG5SV2hE5CgtD5?maker=GuiU6MpLahPHSHYcsfSRjwLUm1AtZ9zP2eiLAkJMBjg")</f>
        <v/>
      </c>
    </row>
    <row r="396">
      <c r="A396" t="inlineStr">
        <is>
          <t>AqEHVh8J2nXH9saV2ciZyYwPpqWFRfD2ffcq5Z8xxqm5</t>
        </is>
      </c>
      <c r="B396" t="inlineStr">
        <is>
          <t>YAKU</t>
        </is>
      </c>
      <c r="C396" t="n">
        <v>2</v>
      </c>
      <c r="D396" t="n">
        <v>0.138</v>
      </c>
      <c r="E396" t="n">
        <v>-1</v>
      </c>
      <c r="F396" t="n">
        <v>5.28</v>
      </c>
      <c r="G396" t="n">
        <v>5.42</v>
      </c>
      <c r="H396" t="n">
        <v>6</v>
      </c>
      <c r="I396" t="n">
        <v>6</v>
      </c>
      <c r="J396" t="n">
        <v>-1</v>
      </c>
      <c r="K396" t="n">
        <v>-1</v>
      </c>
      <c r="L396">
        <f>HYPERLINK("https://www.defined.fi/sol/AqEHVh8J2nXH9saV2ciZyYwPpqWFRfD2ffcq5Z8xxqm5?maker=GuiU6MpLahPHSHYcsfSRjwLUm1AtZ9zP2eiLAkJMBjg","https://www.defined.fi/sol/AqEHVh8J2nXH9saV2ciZyYwPpqWFRfD2ffcq5Z8xxqm5?maker=GuiU6MpLahPHSHYcsfSRjwLUm1AtZ9zP2eiLAkJMBjg")</f>
        <v/>
      </c>
      <c r="M396">
        <f>HYPERLINK("https://dexscreener.com/solana/AqEHVh8J2nXH9saV2ciZyYwPpqWFRfD2ffcq5Z8xxqm5?maker=GuiU6MpLahPHSHYcsfSRjwLUm1AtZ9zP2eiLAkJMBjg","https://dexscreener.com/solana/AqEHVh8J2nXH9saV2ciZyYwPpqWFRfD2ffcq5Z8xxqm5?maker=GuiU6MpLahPHSHYcsfSRjwLUm1AtZ9zP2eiLAkJMBjg")</f>
        <v/>
      </c>
    </row>
    <row r="397">
      <c r="A397" t="inlineStr">
        <is>
          <t>3UCMiSnkcnkPE1pgQ5ggPCBv6dXgVUy16TmMUe1WpG9x</t>
        </is>
      </c>
      <c r="B397" t="inlineStr">
        <is>
          <t>ALEPH</t>
        </is>
      </c>
      <c r="C397" t="n">
        <v>2</v>
      </c>
      <c r="D397" t="n">
        <v>0.008999999999999999</v>
      </c>
      <c r="E397" t="n">
        <v>0.01</v>
      </c>
      <c r="F397" t="n">
        <v>0.902</v>
      </c>
      <c r="G397" t="n">
        <v>0.911</v>
      </c>
      <c r="H397" t="n">
        <v>1</v>
      </c>
      <c r="I397" t="n">
        <v>1</v>
      </c>
      <c r="J397" t="n">
        <v>-1</v>
      </c>
      <c r="K397" t="n">
        <v>-1</v>
      </c>
      <c r="L397">
        <f>HYPERLINK("https://www.defined.fi/sol/3UCMiSnkcnkPE1pgQ5ggPCBv6dXgVUy16TmMUe1WpG9x?maker=GuiU6MpLahPHSHYcsfSRjwLUm1AtZ9zP2eiLAkJMBjg","https://www.defined.fi/sol/3UCMiSnkcnkPE1pgQ5ggPCBv6dXgVUy16TmMUe1WpG9x?maker=GuiU6MpLahPHSHYcsfSRjwLUm1AtZ9zP2eiLAkJMBjg")</f>
        <v/>
      </c>
      <c r="M397">
        <f>HYPERLINK("https://dexscreener.com/solana/3UCMiSnkcnkPE1pgQ5ggPCBv6dXgVUy16TmMUe1WpG9x?maker=GuiU6MpLahPHSHYcsfSRjwLUm1AtZ9zP2eiLAkJMBjg","https://dexscreener.com/solana/3UCMiSnkcnkPE1pgQ5ggPCBv6dXgVUy16TmMUe1WpG9x?maker=GuiU6MpLahPHSHYcsfSRjwLUm1AtZ9zP2eiLAkJMBjg")</f>
        <v/>
      </c>
    </row>
    <row r="398">
      <c r="A398" t="inlineStr">
        <is>
          <t>LMDAmLNduiDmSiMxgae1gW7ubArfEGdAfTpKohqE5gn</t>
        </is>
      </c>
      <c r="B398" t="inlineStr">
        <is>
          <t>LMDA</t>
        </is>
      </c>
      <c r="C398" t="n">
        <v>2</v>
      </c>
      <c r="D398" t="n">
        <v>0.06900000000000001</v>
      </c>
      <c r="E398" t="n">
        <v>0.03</v>
      </c>
      <c r="F398" t="n">
        <v>2.08</v>
      </c>
      <c r="G398" t="n">
        <v>2.15</v>
      </c>
      <c r="H398" t="n">
        <v>3</v>
      </c>
      <c r="I398" t="n">
        <v>3</v>
      </c>
      <c r="J398" t="n">
        <v>-1</v>
      </c>
      <c r="K398" t="n">
        <v>-1</v>
      </c>
      <c r="L398">
        <f>HYPERLINK("https://www.defined.fi/sol/LMDAmLNduiDmSiMxgae1gW7ubArfEGdAfTpKohqE5gn?maker=GuiU6MpLahPHSHYcsfSRjwLUm1AtZ9zP2eiLAkJMBjg","https://www.defined.fi/sol/LMDAmLNduiDmSiMxgae1gW7ubArfEGdAfTpKohqE5gn?maker=GuiU6MpLahPHSHYcsfSRjwLUm1AtZ9zP2eiLAkJMBjg")</f>
        <v/>
      </c>
      <c r="M398">
        <f>HYPERLINK("https://dexscreener.com/solana/LMDAmLNduiDmSiMxgae1gW7ubArfEGdAfTpKohqE5gn?maker=GuiU6MpLahPHSHYcsfSRjwLUm1AtZ9zP2eiLAkJMBjg","https://dexscreener.com/solana/LMDAmLNduiDmSiMxgae1gW7ubArfEGdAfTpKohqE5gn?maker=GuiU6MpLahPHSHYcsfSRjwLUm1AtZ9zP2eiLAkJMBjg")</f>
        <v/>
      </c>
    </row>
    <row r="399">
      <c r="A399" t="inlineStr">
        <is>
          <t>6tCpSeeaatDCo4Ue14VhkwM17YjsPCgcxGoh1ZZWwXVj</t>
        </is>
      </c>
      <c r="B399" t="inlineStr">
        <is>
          <t>TUVALU</t>
        </is>
      </c>
      <c r="C399" t="n">
        <v>2</v>
      </c>
      <c r="D399" t="n">
        <v>0.092</v>
      </c>
      <c r="E399" t="n">
        <v>0.04</v>
      </c>
      <c r="F399" t="n">
        <v>2.12</v>
      </c>
      <c r="G399" t="n">
        <v>2.21</v>
      </c>
      <c r="H399" t="n">
        <v>4</v>
      </c>
      <c r="I399" t="n">
        <v>4</v>
      </c>
      <c r="J399" t="n">
        <v>-1</v>
      </c>
      <c r="K399" t="n">
        <v>-1</v>
      </c>
      <c r="L399">
        <f>HYPERLINK("https://www.defined.fi/sol/6tCpSeeaatDCo4Ue14VhkwM17YjsPCgcxGoh1ZZWwXVj?maker=GuiU6MpLahPHSHYcsfSRjwLUm1AtZ9zP2eiLAkJMBjg","https://www.defined.fi/sol/6tCpSeeaatDCo4Ue14VhkwM17YjsPCgcxGoh1ZZWwXVj?maker=GuiU6MpLahPHSHYcsfSRjwLUm1AtZ9zP2eiLAkJMBjg")</f>
        <v/>
      </c>
      <c r="M399">
        <f>HYPERLINK("https://dexscreener.com/solana/6tCpSeeaatDCo4Ue14VhkwM17YjsPCgcxGoh1ZZWwXVj?maker=GuiU6MpLahPHSHYcsfSRjwLUm1AtZ9zP2eiLAkJMBjg","https://dexscreener.com/solana/6tCpSeeaatDCo4Ue14VhkwM17YjsPCgcxGoh1ZZWwXVj?maker=GuiU6MpLahPHSHYcsfSRjwLUm1AtZ9zP2eiLAkJMBjg")</f>
        <v/>
      </c>
    </row>
    <row r="400">
      <c r="A400" t="inlineStr">
        <is>
          <t>9a21gb7fWGm9dD2UFdZAzgFn5K1NwfmYkjyLbpAcKgnM</t>
        </is>
      </c>
      <c r="B400" t="inlineStr">
        <is>
          <t>VEX</t>
        </is>
      </c>
      <c r="C400" t="n">
        <v>2</v>
      </c>
      <c r="D400" t="n">
        <v>0</v>
      </c>
      <c r="E400" t="n">
        <v>0</v>
      </c>
      <c r="F400" t="n">
        <v>0</v>
      </c>
      <c r="G400" t="n">
        <v>1.29</v>
      </c>
      <c r="H400" t="n">
        <v>0</v>
      </c>
      <c r="I400" t="n">
        <v>2</v>
      </c>
      <c r="J400" t="n">
        <v>-1</v>
      </c>
      <c r="K400" t="n">
        <v>-1</v>
      </c>
      <c r="L400">
        <f>HYPERLINK("https://www.defined.fi/sol/9a21gb7fWGm9dD2UFdZAzgFn5K1NwfmYkjyLbpAcKgnM?maker=GuiU6MpLahPHSHYcsfSRjwLUm1AtZ9zP2eiLAkJMBjg","https://www.defined.fi/sol/9a21gb7fWGm9dD2UFdZAzgFn5K1NwfmYkjyLbpAcKgnM?maker=GuiU6MpLahPHSHYcsfSRjwLUm1AtZ9zP2eiLAkJMBjg")</f>
        <v/>
      </c>
      <c r="M400">
        <f>HYPERLINK("https://dexscreener.com/solana/9a21gb7fWGm9dD2UFdZAzgFn5K1NwfmYkjyLbpAcKgnM?maker=GuiU6MpLahPHSHYcsfSRjwLUm1AtZ9zP2eiLAkJMBjg","https://dexscreener.com/solana/9a21gb7fWGm9dD2UFdZAzgFn5K1NwfmYkjyLbpAcKgnM?maker=GuiU6MpLahPHSHYcsfSRjwLUm1AtZ9zP2eiLAkJMBjg")</f>
        <v/>
      </c>
    </row>
    <row r="401">
      <c r="A401" t="inlineStr">
        <is>
          <t>8QwqzHgsGcVrxgT8Bf4U3MMsiAsFUpxTEEJu3RF7Mpvr</t>
        </is>
      </c>
      <c r="B401" t="inlineStr">
        <is>
          <t>triangle</t>
        </is>
      </c>
      <c r="C401" t="n">
        <v>2</v>
      </c>
      <c r="D401" t="n">
        <v>1.29</v>
      </c>
      <c r="E401" t="n">
        <v>0.02</v>
      </c>
      <c r="F401" t="n">
        <v>54.17</v>
      </c>
      <c r="G401" t="n">
        <v>55.46</v>
      </c>
      <c r="H401" t="n">
        <v>43</v>
      </c>
      <c r="I401" t="n">
        <v>43</v>
      </c>
      <c r="J401" t="n">
        <v>-1</v>
      </c>
      <c r="K401" t="n">
        <v>-1</v>
      </c>
      <c r="L401">
        <f>HYPERLINK("https://www.defined.fi/sol/8QwqzHgsGcVrxgT8Bf4U3MMsiAsFUpxTEEJu3RF7Mpvr?maker=GuiU6MpLahPHSHYcsfSRjwLUm1AtZ9zP2eiLAkJMBjg","https://www.defined.fi/sol/8QwqzHgsGcVrxgT8Bf4U3MMsiAsFUpxTEEJu3RF7Mpvr?maker=GuiU6MpLahPHSHYcsfSRjwLUm1AtZ9zP2eiLAkJMBjg")</f>
        <v/>
      </c>
      <c r="M401">
        <f>HYPERLINK("https://dexscreener.com/solana/8QwqzHgsGcVrxgT8Bf4U3MMsiAsFUpxTEEJu3RF7Mpvr?maker=GuiU6MpLahPHSHYcsfSRjwLUm1AtZ9zP2eiLAkJMBjg","https://dexscreener.com/solana/8QwqzHgsGcVrxgT8Bf4U3MMsiAsFUpxTEEJu3RF7Mpvr?maker=GuiU6MpLahPHSHYcsfSRjwLUm1AtZ9zP2eiLAkJMBjg")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2024-10-20T15:37:33Z</dcterms:created>
  <dcterms:modified xsi:type="dcterms:W3CDTF">2024-10-20T15:37:33Z</dcterms:modified>
</cp:coreProperties>
</file>