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1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GGK3zaEBMDWdpjS1EvsXUQZdbDeLhMvhfFEwcvwQpump</t>
        </is>
      </c>
      <c r="B2" t="inlineStr">
        <is>
          <t>grouops</t>
        </is>
      </c>
      <c r="C2" t="n">
        <v>0</v>
      </c>
      <c r="D2" t="n">
        <v>-7.78</v>
      </c>
      <c r="E2" t="n">
        <v>-0.44</v>
      </c>
      <c r="F2" t="n">
        <v>17.79</v>
      </c>
      <c r="G2" t="n">
        <v>8.48</v>
      </c>
      <c r="H2" t="n">
        <v>4</v>
      </c>
      <c r="I2" t="n">
        <v>1</v>
      </c>
      <c r="J2" t="n">
        <v>-1</v>
      </c>
      <c r="K2" t="n">
        <v>-1</v>
      </c>
      <c r="L2">
        <f>HYPERLINK("https://www.defined.fi/sol/GGK3zaEBMDWdpjS1EvsXUQZdbDeLhMvhfFEwcvwQpump?maker=EwwoZMUgA2HHm8m3EJ4MzfaeErrZ2LR6hkUqAGWZ2zdy","https://www.defined.fi/sol/GGK3zaEBMDWdpjS1EvsXUQZdbDeLhMvhfFEwcvwQpump?maker=EwwoZMUgA2HHm8m3EJ4MzfaeErrZ2LR6hkUqAGWZ2zdy")</f>
        <v/>
      </c>
      <c r="M2">
        <f>HYPERLINK("https://dexscreener.com/solana/GGK3zaEBMDWdpjS1EvsXUQZdbDeLhMvhfFEwcvwQpump?maker=EwwoZMUgA2HHm8m3EJ4MzfaeErrZ2LR6hkUqAGWZ2zdy","https://dexscreener.com/solana/GGK3zaEBMDWdpjS1EvsXUQZdbDeLhMvhfFEwcvwQpump?maker=EwwoZMUgA2HHm8m3EJ4MzfaeErrZ2LR6hkUqAGWZ2zdy")</f>
        <v/>
      </c>
    </row>
    <row r="3">
      <c r="A3" t="inlineStr">
        <is>
          <t>C2LuB5y5AJ1pZvsPihwfL52x9q9MaVQeWB4bQacnpump</t>
        </is>
      </c>
      <c r="B3" t="inlineStr">
        <is>
          <t>GAOT</t>
        </is>
      </c>
      <c r="C3" t="n">
        <v>0</v>
      </c>
      <c r="D3" t="n">
        <v>1.15</v>
      </c>
      <c r="E3" t="n">
        <v>0.17</v>
      </c>
      <c r="F3" t="n">
        <v>6.87</v>
      </c>
      <c r="G3" t="n">
        <v>0</v>
      </c>
      <c r="H3" t="n">
        <v>4</v>
      </c>
      <c r="I3" t="n">
        <v>0</v>
      </c>
      <c r="J3" t="n">
        <v>-1</v>
      </c>
      <c r="K3" t="n">
        <v>-1</v>
      </c>
      <c r="L3">
        <f>HYPERLINK("https://www.defined.fi/sol/C2LuB5y5AJ1pZvsPihwfL52x9q9MaVQeWB4bQacnpump?maker=EwwoZMUgA2HHm8m3EJ4MzfaeErrZ2LR6hkUqAGWZ2zdy","https://www.defined.fi/sol/C2LuB5y5AJ1pZvsPihwfL52x9q9MaVQeWB4bQacnpump?maker=EwwoZMUgA2HHm8m3EJ4MzfaeErrZ2LR6hkUqAGWZ2zdy")</f>
        <v/>
      </c>
      <c r="M3">
        <f>HYPERLINK("https://dexscreener.com/solana/C2LuB5y5AJ1pZvsPihwfL52x9q9MaVQeWB4bQacnpump?maker=EwwoZMUgA2HHm8m3EJ4MzfaeErrZ2LR6hkUqAGWZ2zdy","https://dexscreener.com/solana/C2LuB5y5AJ1pZvsPihwfL52x9q9MaVQeWB4bQacnpump?maker=EwwoZMUgA2HHm8m3EJ4MzfaeErrZ2LR6hkUqAGWZ2zdy")</f>
        <v/>
      </c>
    </row>
    <row r="4">
      <c r="A4" t="inlineStr">
        <is>
          <t>GVwpWU5PtJFHS1mH35sHmsRN1XWUwRV3Qo94h5Lepump</t>
        </is>
      </c>
      <c r="B4" t="inlineStr">
        <is>
          <t>CATGF</t>
        </is>
      </c>
      <c r="C4" t="n">
        <v>0</v>
      </c>
      <c r="D4" t="n">
        <v>75.09999999999999</v>
      </c>
      <c r="E4" t="n">
        <v>0.77</v>
      </c>
      <c r="F4" t="n">
        <v>97.69</v>
      </c>
      <c r="G4" t="n">
        <v>139.33</v>
      </c>
      <c r="H4" t="n">
        <v>26</v>
      </c>
      <c r="I4" t="n">
        <v>18</v>
      </c>
      <c r="J4" t="n">
        <v>-1</v>
      </c>
      <c r="K4" t="n">
        <v>-1</v>
      </c>
      <c r="L4">
        <f>HYPERLINK("https://www.defined.fi/sol/GVwpWU5PtJFHS1mH35sHmsRN1XWUwRV3Qo94h5Lepump?maker=EwwoZMUgA2HHm8m3EJ4MzfaeErrZ2LR6hkUqAGWZ2zdy","https://www.defined.fi/sol/GVwpWU5PtJFHS1mH35sHmsRN1XWUwRV3Qo94h5Lepump?maker=EwwoZMUgA2HHm8m3EJ4MzfaeErrZ2LR6hkUqAGWZ2zdy")</f>
        <v/>
      </c>
      <c r="M4">
        <f>HYPERLINK("https://dexscreener.com/solana/GVwpWU5PtJFHS1mH35sHmsRN1XWUwRV3Qo94h5Lepump?maker=EwwoZMUgA2HHm8m3EJ4MzfaeErrZ2LR6hkUqAGWZ2zdy","https://dexscreener.com/solana/GVwpWU5PtJFHS1mH35sHmsRN1XWUwRV3Qo94h5Lepump?maker=EwwoZMUgA2HHm8m3EJ4MzfaeErrZ2LR6hkUqAGWZ2zdy")</f>
        <v/>
      </c>
    </row>
    <row r="5">
      <c r="A5" t="inlineStr">
        <is>
          <t>4HnnDR6yafnZqqR72vhETdSQivKPNiHLP7WR97MQpump</t>
        </is>
      </c>
      <c r="B5" t="inlineStr">
        <is>
          <t>GNIG</t>
        </is>
      </c>
      <c r="C5" t="n">
        <v>0</v>
      </c>
      <c r="D5" t="n">
        <v>-3.99</v>
      </c>
      <c r="E5" t="n">
        <v>-0.45</v>
      </c>
      <c r="F5" t="n">
        <v>8.890000000000001</v>
      </c>
      <c r="G5" t="n">
        <v>4.9</v>
      </c>
      <c r="H5" t="n">
        <v>2</v>
      </c>
      <c r="I5" t="n">
        <v>1</v>
      </c>
      <c r="J5" t="n">
        <v>-1</v>
      </c>
      <c r="K5" t="n">
        <v>-1</v>
      </c>
      <c r="L5">
        <f>HYPERLINK("https://www.defined.fi/sol/4HnnDR6yafnZqqR72vhETdSQivKPNiHLP7WR97MQpump?maker=EwwoZMUgA2HHm8m3EJ4MzfaeErrZ2LR6hkUqAGWZ2zdy","https://www.defined.fi/sol/4HnnDR6yafnZqqR72vhETdSQivKPNiHLP7WR97MQpump?maker=EwwoZMUgA2HHm8m3EJ4MzfaeErrZ2LR6hkUqAGWZ2zdy")</f>
        <v/>
      </c>
      <c r="M5">
        <f>HYPERLINK("https://dexscreener.com/solana/4HnnDR6yafnZqqR72vhETdSQivKPNiHLP7WR97MQpump?maker=EwwoZMUgA2HHm8m3EJ4MzfaeErrZ2LR6hkUqAGWZ2zdy","https://dexscreener.com/solana/4HnnDR6yafnZqqR72vhETdSQivKPNiHLP7WR97MQpump?maker=EwwoZMUgA2HHm8m3EJ4MzfaeErrZ2LR6hkUqAGWZ2zdy")</f>
        <v/>
      </c>
    </row>
    <row r="6">
      <c r="A6" t="inlineStr">
        <is>
          <t>CzLSujWBLFsSjncfkh59rUFqvafWcY5tzedWJSuypump</t>
        </is>
      </c>
      <c r="B6" t="inlineStr">
        <is>
          <t>GOAT</t>
        </is>
      </c>
      <c r="C6" t="n">
        <v>0</v>
      </c>
      <c r="D6" t="n">
        <v>776.88</v>
      </c>
      <c r="E6" t="n">
        <v>1.8</v>
      </c>
      <c r="F6" t="n">
        <v>469.28</v>
      </c>
      <c r="G6" t="n">
        <v>1207.72</v>
      </c>
      <c r="H6" t="n">
        <v>55</v>
      </c>
      <c r="I6" t="n">
        <v>81</v>
      </c>
      <c r="J6" t="n">
        <v>-1</v>
      </c>
      <c r="K6" t="n">
        <v>-1</v>
      </c>
      <c r="L6">
        <f>HYPERLINK("https://www.defined.fi/sol/CzLSujWBLFsSjncfkh59rUFqvafWcY5tzedWJSuypump?maker=EwwoZMUgA2HHm8m3EJ4MzfaeErrZ2LR6hkUqAGWZ2zdy","https://www.defined.fi/sol/CzLSujWBLFsSjncfkh59rUFqvafWcY5tzedWJSuypump?maker=EwwoZMUgA2HHm8m3EJ4MzfaeErrZ2LR6hkUqAGWZ2zdy")</f>
        <v/>
      </c>
      <c r="M6">
        <f>HYPERLINK("https://dexscreener.com/solana/CzLSujWBLFsSjncfkh59rUFqvafWcY5tzedWJSuypump?maker=EwwoZMUgA2HHm8m3EJ4MzfaeErrZ2LR6hkUqAGWZ2zdy","https://dexscreener.com/solana/CzLSujWBLFsSjncfkh59rUFqvafWcY5tzedWJSuypump?maker=EwwoZMUgA2HHm8m3EJ4MzfaeErrZ2LR6hkUqAGWZ2zdy")</f>
        <v/>
      </c>
    </row>
    <row r="7">
      <c r="A7" t="inlineStr">
        <is>
          <t>GmFMTyowhyibYhT4R8B8HtCDmTr9sWBsXMkTsw7Hpump</t>
        </is>
      </c>
      <c r="B7" t="inlineStr">
        <is>
          <t>AIMOTHER</t>
        </is>
      </c>
      <c r="C7" t="n">
        <v>0</v>
      </c>
      <c r="D7" t="n">
        <v>-1.92</v>
      </c>
      <c r="E7" t="n">
        <v>-0.67</v>
      </c>
      <c r="F7" t="n">
        <v>2.88</v>
      </c>
      <c r="G7" t="n">
        <v>0.961</v>
      </c>
      <c r="H7" t="n">
        <v>2</v>
      </c>
      <c r="I7" t="n">
        <v>1</v>
      </c>
      <c r="J7" t="n">
        <v>-1</v>
      </c>
      <c r="K7" t="n">
        <v>-1</v>
      </c>
      <c r="L7">
        <f>HYPERLINK("https://www.defined.fi/sol/GmFMTyowhyibYhT4R8B8HtCDmTr9sWBsXMkTsw7Hpump?maker=EwwoZMUgA2HHm8m3EJ4MzfaeErrZ2LR6hkUqAGWZ2zdy","https://www.defined.fi/sol/GmFMTyowhyibYhT4R8B8HtCDmTr9sWBsXMkTsw7Hpump?maker=EwwoZMUgA2HHm8m3EJ4MzfaeErrZ2LR6hkUqAGWZ2zdy")</f>
        <v/>
      </c>
      <c r="M7">
        <f>HYPERLINK("https://dexscreener.com/solana/GmFMTyowhyibYhT4R8B8HtCDmTr9sWBsXMkTsw7Hpump?maker=EwwoZMUgA2HHm8m3EJ4MzfaeErrZ2LR6hkUqAGWZ2zdy","https://dexscreener.com/solana/GmFMTyowhyibYhT4R8B8HtCDmTr9sWBsXMkTsw7Hpump?maker=EwwoZMUgA2HHm8m3EJ4MzfaeErrZ2LR6hkUqAGWZ2zdy")</f>
        <v/>
      </c>
    </row>
    <row r="8">
      <c r="A8" t="inlineStr">
        <is>
          <t>GFGSBt8NUqXa6w33dScPXoJQsq7iNpjLXaB7FNj5pump</t>
        </is>
      </c>
      <c r="B8" t="inlineStr">
        <is>
          <t>01</t>
        </is>
      </c>
      <c r="C8" t="n">
        <v>0</v>
      </c>
      <c r="D8" t="n">
        <v>4.59</v>
      </c>
      <c r="E8" t="n">
        <v>0.5600000000000001</v>
      </c>
      <c r="F8" t="n">
        <v>8.140000000000001</v>
      </c>
      <c r="G8" t="n">
        <v>12.73</v>
      </c>
      <c r="H8" t="n">
        <v>5</v>
      </c>
      <c r="I8" t="n">
        <v>2</v>
      </c>
      <c r="J8" t="n">
        <v>-1</v>
      </c>
      <c r="K8" t="n">
        <v>-1</v>
      </c>
      <c r="L8">
        <f>HYPERLINK("https://www.defined.fi/sol/GFGSBt8NUqXa6w33dScPXoJQsq7iNpjLXaB7FNj5pump?maker=EwwoZMUgA2HHm8m3EJ4MzfaeErrZ2LR6hkUqAGWZ2zdy","https://www.defined.fi/sol/GFGSBt8NUqXa6w33dScPXoJQsq7iNpjLXaB7FNj5pump?maker=EwwoZMUgA2HHm8m3EJ4MzfaeErrZ2LR6hkUqAGWZ2zdy")</f>
        <v/>
      </c>
      <c r="M8">
        <f>HYPERLINK("https://dexscreener.com/solana/GFGSBt8NUqXa6w33dScPXoJQsq7iNpjLXaB7FNj5pump?maker=EwwoZMUgA2HHm8m3EJ4MzfaeErrZ2LR6hkUqAGWZ2zdy","https://dexscreener.com/solana/GFGSBt8NUqXa6w33dScPXoJQsq7iNpjLXaB7FNj5pump?maker=EwwoZMUgA2HHm8m3EJ4MzfaeErrZ2LR6hkUqAGWZ2zdy")</f>
        <v/>
      </c>
    </row>
    <row r="9">
      <c r="A9" t="inlineStr">
        <is>
          <t>DhqViYG2T1N3B4xziTx22aPW4rwGKkvpcF5shrD8pump</t>
        </is>
      </c>
      <c r="B9" t="inlineStr">
        <is>
          <t>AOE</t>
        </is>
      </c>
      <c r="C9" t="n">
        <v>0</v>
      </c>
      <c r="D9" t="n">
        <v>-8.23</v>
      </c>
      <c r="E9" t="n">
        <v>-0.34</v>
      </c>
      <c r="F9" t="n">
        <v>23.89</v>
      </c>
      <c r="G9" t="n">
        <v>15.59</v>
      </c>
      <c r="H9" t="n">
        <v>8</v>
      </c>
      <c r="I9" t="n">
        <v>4</v>
      </c>
      <c r="J9" t="n">
        <v>-1</v>
      </c>
      <c r="K9" t="n">
        <v>-1</v>
      </c>
      <c r="L9">
        <f>HYPERLINK("https://www.defined.fi/sol/DhqViYG2T1N3B4xziTx22aPW4rwGKkvpcF5shrD8pump?maker=EwwoZMUgA2HHm8m3EJ4MzfaeErrZ2LR6hkUqAGWZ2zdy","https://www.defined.fi/sol/DhqViYG2T1N3B4xziTx22aPW4rwGKkvpcF5shrD8pump?maker=EwwoZMUgA2HHm8m3EJ4MzfaeErrZ2LR6hkUqAGWZ2zdy")</f>
        <v/>
      </c>
      <c r="M9">
        <f>HYPERLINK("https://dexscreener.com/solana/DhqViYG2T1N3B4xziTx22aPW4rwGKkvpcF5shrD8pump?maker=EwwoZMUgA2HHm8m3EJ4MzfaeErrZ2LR6hkUqAGWZ2zdy","https://dexscreener.com/solana/DhqViYG2T1N3B4xziTx22aPW4rwGKkvpcF5shrD8pump?maker=EwwoZMUgA2HHm8m3EJ4MzfaeErrZ2LR6hkUqAGWZ2zdy")</f>
        <v/>
      </c>
    </row>
    <row r="10">
      <c r="A10" t="inlineStr">
        <is>
          <t>9vqsBhx1jPoKokZfCY8JMU7ob5ZFm7XtkwY3T2hapump</t>
        </is>
      </c>
      <c r="B10" t="inlineStr">
        <is>
          <t>lemur</t>
        </is>
      </c>
      <c r="C10" t="n">
        <v>0</v>
      </c>
      <c r="D10" t="n">
        <v>-0.417</v>
      </c>
      <c r="E10" t="n">
        <v>-0.02</v>
      </c>
      <c r="F10" t="n">
        <v>21.27</v>
      </c>
      <c r="G10" t="n">
        <v>20.73</v>
      </c>
      <c r="H10" t="n">
        <v>6</v>
      </c>
      <c r="I10" t="n">
        <v>9</v>
      </c>
      <c r="J10" t="n">
        <v>-1</v>
      </c>
      <c r="K10" t="n">
        <v>-1</v>
      </c>
      <c r="L10">
        <f>HYPERLINK("https://www.defined.fi/sol/9vqsBhx1jPoKokZfCY8JMU7ob5ZFm7XtkwY3T2hapump?maker=EwwoZMUgA2HHm8m3EJ4MzfaeErrZ2LR6hkUqAGWZ2zdy","https://www.defined.fi/sol/9vqsBhx1jPoKokZfCY8JMU7ob5ZFm7XtkwY3T2hapump?maker=EwwoZMUgA2HHm8m3EJ4MzfaeErrZ2LR6hkUqAGWZ2zdy")</f>
        <v/>
      </c>
      <c r="M10">
        <f>HYPERLINK("https://dexscreener.com/solana/9vqsBhx1jPoKokZfCY8JMU7ob5ZFm7XtkwY3T2hapump?maker=EwwoZMUgA2HHm8m3EJ4MzfaeErrZ2LR6hkUqAGWZ2zdy","https://dexscreener.com/solana/9vqsBhx1jPoKokZfCY8JMU7ob5ZFm7XtkwY3T2hapump?maker=EwwoZMUgA2HHm8m3EJ4MzfaeErrZ2LR6hkUqAGWZ2zdy")</f>
        <v/>
      </c>
    </row>
    <row r="11">
      <c r="A11" t="inlineStr">
        <is>
          <t>7gFGAkQDNpMnptAwLZdNJwEh6DRhH8Fdm9H3hMcvpump</t>
        </is>
      </c>
      <c r="B11" t="inlineStr">
        <is>
          <t>KOTH</t>
        </is>
      </c>
      <c r="C11" t="n">
        <v>0</v>
      </c>
      <c r="D11" t="n">
        <v>-2.98</v>
      </c>
      <c r="E11" t="n">
        <v>-0.74</v>
      </c>
      <c r="F11" t="n">
        <v>3.99</v>
      </c>
      <c r="G11" t="n">
        <v>1.02</v>
      </c>
      <c r="H11" t="n">
        <v>2</v>
      </c>
      <c r="I11" t="n">
        <v>1</v>
      </c>
      <c r="J11" t="n">
        <v>-1</v>
      </c>
      <c r="K11" t="n">
        <v>-1</v>
      </c>
      <c r="L11">
        <f>HYPERLINK("https://www.defined.fi/sol/7gFGAkQDNpMnptAwLZdNJwEh6DRhH8Fdm9H3hMcvpump?maker=EwwoZMUgA2HHm8m3EJ4MzfaeErrZ2LR6hkUqAGWZ2zdy","https://www.defined.fi/sol/7gFGAkQDNpMnptAwLZdNJwEh6DRhH8Fdm9H3hMcvpump?maker=EwwoZMUgA2HHm8m3EJ4MzfaeErrZ2LR6hkUqAGWZ2zdy")</f>
        <v/>
      </c>
      <c r="M11">
        <f>HYPERLINK("https://dexscreener.com/solana/7gFGAkQDNpMnptAwLZdNJwEh6DRhH8Fdm9H3hMcvpump?maker=EwwoZMUgA2HHm8m3EJ4MzfaeErrZ2LR6hkUqAGWZ2zdy","https://dexscreener.com/solana/7gFGAkQDNpMnptAwLZdNJwEh6DRhH8Fdm9H3hMcvpump?maker=EwwoZMUgA2HHm8m3EJ4MzfaeErrZ2LR6hkUqAGWZ2zdy")</f>
        <v/>
      </c>
    </row>
    <row r="12">
      <c r="A12" t="inlineStr">
        <is>
          <t>FX7RsVm1y59Cr166Eb4VteRzAdTY9idPWtcN15j4pump</t>
        </is>
      </c>
      <c r="B12" t="inlineStr">
        <is>
          <t>AICAT</t>
        </is>
      </c>
      <c r="C12" t="n">
        <v>0</v>
      </c>
      <c r="D12" t="n">
        <v>-2.37</v>
      </c>
      <c r="E12" t="n">
        <v>-0.27</v>
      </c>
      <c r="F12" t="n">
        <v>8.890000000000001</v>
      </c>
      <c r="G12" t="n">
        <v>6.52</v>
      </c>
      <c r="H12" t="n">
        <v>4</v>
      </c>
      <c r="I12" t="n">
        <v>2</v>
      </c>
      <c r="J12" t="n">
        <v>-1</v>
      </c>
      <c r="K12" t="n">
        <v>-1</v>
      </c>
      <c r="L12">
        <f>HYPERLINK("https://www.defined.fi/sol/FX7RsVm1y59Cr166Eb4VteRzAdTY9idPWtcN15j4pump?maker=EwwoZMUgA2HHm8m3EJ4MzfaeErrZ2LR6hkUqAGWZ2zdy","https://www.defined.fi/sol/FX7RsVm1y59Cr166Eb4VteRzAdTY9idPWtcN15j4pump?maker=EwwoZMUgA2HHm8m3EJ4MzfaeErrZ2LR6hkUqAGWZ2zdy")</f>
        <v/>
      </c>
      <c r="M12">
        <f>HYPERLINK("https://dexscreener.com/solana/FX7RsVm1y59Cr166Eb4VteRzAdTY9idPWtcN15j4pump?maker=EwwoZMUgA2HHm8m3EJ4MzfaeErrZ2LR6hkUqAGWZ2zdy","https://dexscreener.com/solana/FX7RsVm1y59Cr166Eb4VteRzAdTY9idPWtcN15j4pump?maker=EwwoZMUgA2HHm8m3EJ4MzfaeErrZ2LR6hkUqAGWZ2zdy")</f>
        <v/>
      </c>
    </row>
    <row r="13">
      <c r="A13" t="inlineStr">
        <is>
          <t>D6bfKv3jConvk14xwMvwGLhXF49xxhf18r8LpV5Ypump</t>
        </is>
      </c>
      <c r="B13" t="inlineStr">
        <is>
          <t>BAPHOMEOW</t>
        </is>
      </c>
      <c r="C13" t="n">
        <v>0</v>
      </c>
      <c r="D13" t="n">
        <v>-7.38</v>
      </c>
      <c r="E13" t="n">
        <v>-0.62</v>
      </c>
      <c r="F13" t="n">
        <v>11.87</v>
      </c>
      <c r="G13" t="n">
        <v>4.43</v>
      </c>
      <c r="H13" t="n">
        <v>6</v>
      </c>
      <c r="I13" t="n">
        <v>3</v>
      </c>
      <c r="J13" t="n">
        <v>-1</v>
      </c>
      <c r="K13" t="n">
        <v>-1</v>
      </c>
      <c r="L13">
        <f>HYPERLINK("https://www.defined.fi/sol/D6bfKv3jConvk14xwMvwGLhXF49xxhf18r8LpV5Ypump?maker=EwwoZMUgA2HHm8m3EJ4MzfaeErrZ2LR6hkUqAGWZ2zdy","https://www.defined.fi/sol/D6bfKv3jConvk14xwMvwGLhXF49xxhf18r8LpV5Ypump?maker=EwwoZMUgA2HHm8m3EJ4MzfaeErrZ2LR6hkUqAGWZ2zdy")</f>
        <v/>
      </c>
      <c r="M13">
        <f>HYPERLINK("https://dexscreener.com/solana/D6bfKv3jConvk14xwMvwGLhXF49xxhf18r8LpV5Ypump?maker=EwwoZMUgA2HHm8m3EJ4MzfaeErrZ2LR6hkUqAGWZ2zdy","https://dexscreener.com/solana/D6bfKv3jConvk14xwMvwGLhXF49xxhf18r8LpV5Ypump?maker=EwwoZMUgA2HHm8m3EJ4MzfaeErrZ2LR6hkUqAGWZ2zdy")</f>
        <v/>
      </c>
    </row>
    <row r="14">
      <c r="A14" t="inlineStr">
        <is>
          <t>FLuxaik9EoUh4ZwTT8ZhMmNh27XbTcabTMRGSXHvpump</t>
        </is>
      </c>
      <c r="B14" t="inlineStr">
        <is>
          <t>ANDYISM</t>
        </is>
      </c>
      <c r="C14" t="n">
        <v>0</v>
      </c>
      <c r="D14" t="n">
        <v>-20.41</v>
      </c>
      <c r="E14" t="n">
        <v>-0.53</v>
      </c>
      <c r="F14" t="n">
        <v>38.73</v>
      </c>
      <c r="G14" t="n">
        <v>18.29</v>
      </c>
      <c r="H14" t="n">
        <v>10</v>
      </c>
      <c r="I14" t="n">
        <v>6</v>
      </c>
      <c r="J14" t="n">
        <v>-1</v>
      </c>
      <c r="K14" t="n">
        <v>-1</v>
      </c>
      <c r="L14">
        <f>HYPERLINK("https://www.defined.fi/sol/FLuxaik9EoUh4ZwTT8ZhMmNh27XbTcabTMRGSXHvpump?maker=EwwoZMUgA2HHm8m3EJ4MzfaeErrZ2LR6hkUqAGWZ2zdy","https://www.defined.fi/sol/FLuxaik9EoUh4ZwTT8ZhMmNh27XbTcabTMRGSXHvpump?maker=EwwoZMUgA2HHm8m3EJ4MzfaeErrZ2LR6hkUqAGWZ2zdy")</f>
        <v/>
      </c>
      <c r="M14">
        <f>HYPERLINK("https://dexscreener.com/solana/FLuxaik9EoUh4ZwTT8ZhMmNh27XbTcabTMRGSXHvpump?maker=EwwoZMUgA2HHm8m3EJ4MzfaeErrZ2LR6hkUqAGWZ2zdy","https://dexscreener.com/solana/FLuxaik9EoUh4ZwTT8ZhMmNh27XbTcabTMRGSXHvpump?maker=EwwoZMUgA2HHm8m3EJ4MzfaeErrZ2LR6hkUqAGWZ2zdy")</f>
        <v/>
      </c>
    </row>
    <row r="15">
      <c r="A15" t="inlineStr">
        <is>
          <t>4UTEFQjNMvfQF5NT8mVfXdMAKoL7hS7i9U4mMVAzpump</t>
        </is>
      </c>
      <c r="B15" t="inlineStr">
        <is>
          <t>$1</t>
        </is>
      </c>
      <c r="C15" t="n">
        <v>0</v>
      </c>
      <c r="D15" t="n">
        <v>0.478</v>
      </c>
      <c r="E15" t="n">
        <v>0.48</v>
      </c>
      <c r="F15" t="n">
        <v>1</v>
      </c>
      <c r="G15" t="n">
        <v>1.48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HYPERLINK("https://www.defined.fi/sol/4UTEFQjNMvfQF5NT8mVfXdMAKoL7hS7i9U4mMVAzpump?maker=EwwoZMUgA2HHm8m3EJ4MzfaeErrZ2LR6hkUqAGWZ2zdy","https://www.defined.fi/sol/4UTEFQjNMvfQF5NT8mVfXdMAKoL7hS7i9U4mMVAzpump?maker=EwwoZMUgA2HHm8m3EJ4MzfaeErrZ2LR6hkUqAGWZ2zdy")</f>
        <v/>
      </c>
      <c r="M15">
        <f>HYPERLINK("https://dexscreener.com/solana/4UTEFQjNMvfQF5NT8mVfXdMAKoL7hS7i9U4mMVAzpump?maker=EwwoZMUgA2HHm8m3EJ4MzfaeErrZ2LR6hkUqAGWZ2zdy","https://dexscreener.com/solana/4UTEFQjNMvfQF5NT8mVfXdMAKoL7hS7i9U4mMVAzpump?maker=EwwoZMUgA2HHm8m3EJ4MzfaeErrZ2LR6hkUqAGWZ2zdy")</f>
        <v/>
      </c>
    </row>
    <row r="16">
      <c r="A16" t="inlineStr">
        <is>
          <t>LSpcBYHeBchGGw3V2bdpp2abm5UqDU1ydFu4XJhpump</t>
        </is>
      </c>
      <c r="B16" t="inlineStr">
        <is>
          <t>AGUIRRE</t>
        </is>
      </c>
      <c r="C16" t="n">
        <v>0</v>
      </c>
      <c r="D16" t="n">
        <v>-0.653</v>
      </c>
      <c r="E16" t="n">
        <v>-0.33</v>
      </c>
      <c r="F16" t="n">
        <v>2.01</v>
      </c>
      <c r="G16" t="n">
        <v>1.35</v>
      </c>
      <c r="H16" t="n">
        <v>2</v>
      </c>
      <c r="I16" t="n">
        <v>1</v>
      </c>
      <c r="J16" t="n">
        <v>-1</v>
      </c>
      <c r="K16" t="n">
        <v>-1</v>
      </c>
      <c r="L16">
        <f>HYPERLINK("https://www.defined.fi/sol/LSpcBYHeBchGGw3V2bdpp2abm5UqDU1ydFu4XJhpump?maker=EwwoZMUgA2HHm8m3EJ4MzfaeErrZ2LR6hkUqAGWZ2zdy","https://www.defined.fi/sol/LSpcBYHeBchGGw3V2bdpp2abm5UqDU1ydFu4XJhpump?maker=EwwoZMUgA2HHm8m3EJ4MzfaeErrZ2LR6hkUqAGWZ2zdy")</f>
        <v/>
      </c>
      <c r="M16">
        <f>HYPERLINK("https://dexscreener.com/solana/LSpcBYHeBchGGw3V2bdpp2abm5UqDU1ydFu4XJhpump?maker=EwwoZMUgA2HHm8m3EJ4MzfaeErrZ2LR6hkUqAGWZ2zdy","https://dexscreener.com/solana/LSpcBYHeBchGGw3V2bdpp2abm5UqDU1ydFu4XJhpump?maker=EwwoZMUgA2HHm8m3EJ4MzfaeErrZ2LR6hkUqAGWZ2zdy")</f>
        <v/>
      </c>
    </row>
    <row r="17">
      <c r="A17" t="inlineStr">
        <is>
          <t>FnQMnE5aC59t3obZK1qfDKHVYKtU2tCPHN63ovuypump</t>
        </is>
      </c>
      <c r="B17" t="inlineStr">
        <is>
          <t>TAofU</t>
        </is>
      </c>
      <c r="C17" t="n">
        <v>0</v>
      </c>
      <c r="D17" t="n">
        <v>-2.16</v>
      </c>
      <c r="E17" t="n">
        <v>-0.75</v>
      </c>
      <c r="F17" t="n">
        <v>2.88</v>
      </c>
      <c r="G17" t="n">
        <v>0.726</v>
      </c>
      <c r="H17" t="n">
        <v>2</v>
      </c>
      <c r="I17" t="n">
        <v>1</v>
      </c>
      <c r="J17" t="n">
        <v>-1</v>
      </c>
      <c r="K17" t="n">
        <v>-1</v>
      </c>
      <c r="L17">
        <f>HYPERLINK("https://www.defined.fi/sol/FnQMnE5aC59t3obZK1qfDKHVYKtU2tCPHN63ovuypump?maker=EwwoZMUgA2HHm8m3EJ4MzfaeErrZ2LR6hkUqAGWZ2zdy","https://www.defined.fi/sol/FnQMnE5aC59t3obZK1qfDKHVYKtU2tCPHN63ovuypump?maker=EwwoZMUgA2HHm8m3EJ4MzfaeErrZ2LR6hkUqAGWZ2zdy")</f>
        <v/>
      </c>
      <c r="M17">
        <f>HYPERLINK("https://dexscreener.com/solana/FnQMnE5aC59t3obZK1qfDKHVYKtU2tCPHN63ovuypump?maker=EwwoZMUgA2HHm8m3EJ4MzfaeErrZ2LR6hkUqAGWZ2zdy","https://dexscreener.com/solana/FnQMnE5aC59t3obZK1qfDKHVYKtU2tCPHN63ovuypump?maker=EwwoZMUgA2HHm8m3EJ4MzfaeErrZ2LR6hkUqAGWZ2zdy")</f>
        <v/>
      </c>
    </row>
    <row r="18">
      <c r="A18" t="inlineStr">
        <is>
          <t>BZnhUy8oksVXuTBZ8cDgdaRTBi8pmLUvayENfR185EoB</t>
        </is>
      </c>
      <c r="B18" t="inlineStr">
        <is>
          <t>trsad</t>
        </is>
      </c>
      <c r="C18" t="n">
        <v>0</v>
      </c>
      <c r="D18" t="n">
        <v>-4.25</v>
      </c>
      <c r="E18" t="n">
        <v>-0.37</v>
      </c>
      <c r="F18" t="n">
        <v>11.51</v>
      </c>
      <c r="G18" t="n">
        <v>7.19</v>
      </c>
      <c r="H18" t="n">
        <v>6</v>
      </c>
      <c r="I18" t="n">
        <v>3</v>
      </c>
      <c r="J18" t="n">
        <v>-1</v>
      </c>
      <c r="K18" t="n">
        <v>-1</v>
      </c>
      <c r="L18">
        <f>HYPERLINK("https://www.defined.fi/sol/BZnhUy8oksVXuTBZ8cDgdaRTBi8pmLUvayENfR185EoB?maker=EwwoZMUgA2HHm8m3EJ4MzfaeErrZ2LR6hkUqAGWZ2zdy","https://www.defined.fi/sol/BZnhUy8oksVXuTBZ8cDgdaRTBi8pmLUvayENfR185EoB?maker=EwwoZMUgA2HHm8m3EJ4MzfaeErrZ2LR6hkUqAGWZ2zdy")</f>
        <v/>
      </c>
      <c r="M18">
        <f>HYPERLINK("https://dexscreener.com/solana/BZnhUy8oksVXuTBZ8cDgdaRTBi8pmLUvayENfR185EoB?maker=EwwoZMUgA2HHm8m3EJ4MzfaeErrZ2LR6hkUqAGWZ2zdy","https://dexscreener.com/solana/BZnhUy8oksVXuTBZ8cDgdaRTBi8pmLUvayENfR185EoB?maker=EwwoZMUgA2HHm8m3EJ4MzfaeErrZ2LR6hkUqAGWZ2zdy")</f>
        <v/>
      </c>
    </row>
    <row r="19">
      <c r="A19" t="inlineStr">
        <is>
          <t>GZVosd2L1duUi9PsoShJjnadxgPdZ3dhCtx4FcpTpump</t>
        </is>
      </c>
      <c r="B19" t="inlineStr">
        <is>
          <t>CAT</t>
        </is>
      </c>
      <c r="C19" t="n">
        <v>0</v>
      </c>
      <c r="D19" t="n">
        <v>-1.7</v>
      </c>
      <c r="E19" t="n">
        <v>-1</v>
      </c>
      <c r="F19" t="n">
        <v>2.19</v>
      </c>
      <c r="G19" t="n">
        <v>0.49</v>
      </c>
      <c r="H19" t="n">
        <v>2</v>
      </c>
      <c r="I19" t="n">
        <v>1</v>
      </c>
      <c r="J19" t="n">
        <v>-1</v>
      </c>
      <c r="K19" t="n">
        <v>-1</v>
      </c>
      <c r="L19">
        <f>HYPERLINK("https://www.defined.fi/sol/GZVosd2L1duUi9PsoShJjnadxgPdZ3dhCtx4FcpTpump?maker=EwwoZMUgA2HHm8m3EJ4MzfaeErrZ2LR6hkUqAGWZ2zdy","https://www.defined.fi/sol/GZVosd2L1duUi9PsoShJjnadxgPdZ3dhCtx4FcpTpump?maker=EwwoZMUgA2HHm8m3EJ4MzfaeErrZ2LR6hkUqAGWZ2zdy")</f>
        <v/>
      </c>
      <c r="M19">
        <f>HYPERLINK("https://dexscreener.com/solana/GZVosd2L1duUi9PsoShJjnadxgPdZ3dhCtx4FcpTpump?maker=EwwoZMUgA2HHm8m3EJ4MzfaeErrZ2LR6hkUqAGWZ2zdy","https://dexscreener.com/solana/GZVosd2L1duUi9PsoShJjnadxgPdZ3dhCtx4FcpTpump?maker=EwwoZMUgA2HHm8m3EJ4MzfaeErrZ2LR6hkUqAGWZ2zdy")</f>
        <v/>
      </c>
    </row>
    <row r="20">
      <c r="A20" t="inlineStr">
        <is>
          <t>BxBWLrR2qwkTqcyMqeCAAomi5SWu1HgJoiSJtD1vpump</t>
        </is>
      </c>
      <c r="B20" t="inlineStr">
        <is>
          <t>$AxSys</t>
        </is>
      </c>
      <c r="C20" t="n">
        <v>0</v>
      </c>
      <c r="D20" t="n">
        <v>-18.17</v>
      </c>
      <c r="E20" t="n">
        <v>-0.72</v>
      </c>
      <c r="F20" t="n">
        <v>25.23</v>
      </c>
      <c r="G20" t="n">
        <v>7</v>
      </c>
      <c r="H20" t="n">
        <v>7</v>
      </c>
      <c r="I20" t="n">
        <v>3</v>
      </c>
      <c r="J20" t="n">
        <v>-1</v>
      </c>
      <c r="K20" t="n">
        <v>-1</v>
      </c>
      <c r="L20">
        <f>HYPERLINK("https://www.defined.fi/sol/BxBWLrR2qwkTqcyMqeCAAomi5SWu1HgJoiSJtD1vpump?maker=EwwoZMUgA2HHm8m3EJ4MzfaeErrZ2LR6hkUqAGWZ2zdy","https://www.defined.fi/sol/BxBWLrR2qwkTqcyMqeCAAomi5SWu1HgJoiSJtD1vpump?maker=EwwoZMUgA2HHm8m3EJ4MzfaeErrZ2LR6hkUqAGWZ2zdy")</f>
        <v/>
      </c>
      <c r="M20">
        <f>HYPERLINK("https://dexscreener.com/solana/BxBWLrR2qwkTqcyMqeCAAomi5SWu1HgJoiSJtD1vpump?maker=EwwoZMUgA2HHm8m3EJ4MzfaeErrZ2LR6hkUqAGWZ2zdy","https://dexscreener.com/solana/BxBWLrR2qwkTqcyMqeCAAomi5SWu1HgJoiSJtD1vpump?maker=EwwoZMUgA2HHm8m3EJ4MzfaeErrZ2LR6hkUqAGWZ2zdy")</f>
        <v/>
      </c>
    </row>
    <row r="21">
      <c r="A21" t="inlineStr">
        <is>
          <t>vyPu3cip3jEDPqkigX92LcLdwyaFxmbg7UJmSVipump</t>
        </is>
      </c>
      <c r="B21" t="inlineStr">
        <is>
          <t>Novus</t>
        </is>
      </c>
      <c r="C21" t="n">
        <v>0</v>
      </c>
      <c r="D21" t="n">
        <v>0</v>
      </c>
      <c r="E21" t="n">
        <v>0</v>
      </c>
      <c r="F21" t="n">
        <v>0.996</v>
      </c>
      <c r="G21" t="n">
        <v>0</v>
      </c>
      <c r="H21" t="n">
        <v>1</v>
      </c>
      <c r="I21" t="n">
        <v>0</v>
      </c>
      <c r="J21" t="n">
        <v>-1</v>
      </c>
      <c r="K21" t="n">
        <v>-1</v>
      </c>
      <c r="L21">
        <f>HYPERLINK("https://www.defined.fi/sol/vyPu3cip3jEDPqkigX92LcLdwyaFxmbg7UJmSVipump?maker=EwwoZMUgA2HHm8m3EJ4MzfaeErrZ2LR6hkUqAGWZ2zdy","https://www.defined.fi/sol/vyPu3cip3jEDPqkigX92LcLdwyaFxmbg7UJmSVipump?maker=EwwoZMUgA2HHm8m3EJ4MzfaeErrZ2LR6hkUqAGWZ2zdy")</f>
        <v/>
      </c>
      <c r="M21">
        <f>HYPERLINK("https://dexscreener.com/solana/vyPu3cip3jEDPqkigX92LcLdwyaFxmbg7UJmSVipump?maker=EwwoZMUgA2HHm8m3EJ4MzfaeErrZ2LR6hkUqAGWZ2zdy","https://dexscreener.com/solana/vyPu3cip3jEDPqkigX92LcLdwyaFxmbg7UJmSVipump?maker=EwwoZMUgA2HHm8m3EJ4MzfaeErrZ2LR6hkUqAGWZ2zdy")</f>
        <v/>
      </c>
    </row>
    <row r="22">
      <c r="A22" t="inlineStr">
        <is>
          <t>DxsnK8wDQJMAzd4DYtJkuGQS3RXeporY7RTK9pvUpump</t>
        </is>
      </c>
      <c r="B22" t="inlineStr">
        <is>
          <t>Ai(wo)jak</t>
        </is>
      </c>
      <c r="C22" t="n">
        <v>0</v>
      </c>
      <c r="D22" t="n">
        <v>-1.28</v>
      </c>
      <c r="E22" t="n">
        <v>-0.45</v>
      </c>
      <c r="F22" t="n">
        <v>2.87</v>
      </c>
      <c r="G22" t="n">
        <v>1.59</v>
      </c>
      <c r="H22" t="n">
        <v>2</v>
      </c>
      <c r="I22" t="n">
        <v>1</v>
      </c>
      <c r="J22" t="n">
        <v>-1</v>
      </c>
      <c r="K22" t="n">
        <v>-1</v>
      </c>
      <c r="L22">
        <f>HYPERLINK("https://www.defined.fi/sol/DxsnK8wDQJMAzd4DYtJkuGQS3RXeporY7RTK9pvUpump?maker=EwwoZMUgA2HHm8m3EJ4MzfaeErrZ2LR6hkUqAGWZ2zdy","https://www.defined.fi/sol/DxsnK8wDQJMAzd4DYtJkuGQS3RXeporY7RTK9pvUpump?maker=EwwoZMUgA2HHm8m3EJ4MzfaeErrZ2LR6hkUqAGWZ2zdy")</f>
        <v/>
      </c>
      <c r="M22">
        <f>HYPERLINK("https://dexscreener.com/solana/DxsnK8wDQJMAzd4DYtJkuGQS3RXeporY7RTK9pvUpump?maker=EwwoZMUgA2HHm8m3EJ4MzfaeErrZ2LR6hkUqAGWZ2zdy","https://dexscreener.com/solana/DxsnK8wDQJMAzd4DYtJkuGQS3RXeporY7RTK9pvUpump?maker=EwwoZMUgA2HHm8m3EJ4MzfaeErrZ2LR6hkUqAGWZ2zdy")</f>
        <v/>
      </c>
    </row>
    <row r="23">
      <c r="A23" t="inlineStr">
        <is>
          <t>3oR4sG9Ka8S5ighG35KaD6tcyZDiR98Qk5wnD35Fpump</t>
        </is>
      </c>
      <c r="B23" t="inlineStr">
        <is>
          <t>Oliver</t>
        </is>
      </c>
      <c r="C23" t="n">
        <v>0</v>
      </c>
      <c r="D23" t="n">
        <v>-2.38</v>
      </c>
      <c r="E23" t="n">
        <v>-0.62</v>
      </c>
      <c r="F23" t="n">
        <v>3.87</v>
      </c>
      <c r="G23" t="n">
        <v>1.49</v>
      </c>
      <c r="H23" t="n">
        <v>3</v>
      </c>
      <c r="I23" t="n">
        <v>1</v>
      </c>
      <c r="J23" t="n">
        <v>-1</v>
      </c>
      <c r="K23" t="n">
        <v>-1</v>
      </c>
      <c r="L23">
        <f>HYPERLINK("https://www.defined.fi/sol/3oR4sG9Ka8S5ighG35KaD6tcyZDiR98Qk5wnD35Fpump?maker=EwwoZMUgA2HHm8m3EJ4MzfaeErrZ2LR6hkUqAGWZ2zdy","https://www.defined.fi/sol/3oR4sG9Ka8S5ighG35KaD6tcyZDiR98Qk5wnD35Fpump?maker=EwwoZMUgA2HHm8m3EJ4MzfaeErrZ2LR6hkUqAGWZ2zdy")</f>
        <v/>
      </c>
      <c r="M23">
        <f>HYPERLINK("https://dexscreener.com/solana/3oR4sG9Ka8S5ighG35KaD6tcyZDiR98Qk5wnD35Fpump?maker=EwwoZMUgA2HHm8m3EJ4MzfaeErrZ2LR6hkUqAGWZ2zdy","https://dexscreener.com/solana/3oR4sG9Ka8S5ighG35KaD6tcyZDiR98Qk5wnD35Fpump?maker=EwwoZMUgA2HHm8m3EJ4MzfaeErrZ2LR6hkUqAGWZ2zdy")</f>
        <v/>
      </c>
    </row>
    <row r="24">
      <c r="A24" t="inlineStr">
        <is>
          <t>2ozdu4xkxK2fVkgjARq18uQLkHcymxr3qxDFoFtyA3eP</t>
        </is>
      </c>
      <c r="B24" t="inlineStr">
        <is>
          <t>MEMESAGE</t>
        </is>
      </c>
      <c r="C24" t="n">
        <v>0</v>
      </c>
      <c r="D24" t="n">
        <v>-1.59</v>
      </c>
      <c r="E24" t="n">
        <v>-0.82</v>
      </c>
      <c r="F24" t="n">
        <v>1.95</v>
      </c>
      <c r="G24" t="n">
        <v>0.359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HYPERLINK("https://www.defined.fi/sol/2ozdu4xkxK2fVkgjARq18uQLkHcymxr3qxDFoFtyA3eP?maker=EwwoZMUgA2HHm8m3EJ4MzfaeErrZ2LR6hkUqAGWZ2zdy","https://www.defined.fi/sol/2ozdu4xkxK2fVkgjARq18uQLkHcymxr3qxDFoFtyA3eP?maker=EwwoZMUgA2HHm8m3EJ4MzfaeErrZ2LR6hkUqAGWZ2zdy")</f>
        <v/>
      </c>
      <c r="M24">
        <f>HYPERLINK("https://dexscreener.com/solana/2ozdu4xkxK2fVkgjARq18uQLkHcymxr3qxDFoFtyA3eP?maker=EwwoZMUgA2HHm8m3EJ4MzfaeErrZ2LR6hkUqAGWZ2zdy","https://dexscreener.com/solana/2ozdu4xkxK2fVkgjARq18uQLkHcymxr3qxDFoFtyA3eP?maker=EwwoZMUgA2HHm8m3EJ4MzfaeErrZ2LR6hkUqAGWZ2zdy")</f>
        <v/>
      </c>
    </row>
    <row r="25">
      <c r="A25" t="inlineStr">
        <is>
          <t>H84qihes12nVQarr8rzmw87hDXUbHtFKRm5joBcbpump</t>
        </is>
      </c>
      <c r="B25" t="inlineStr">
        <is>
          <t>Maxwell</t>
        </is>
      </c>
      <c r="C25" t="n">
        <v>0</v>
      </c>
      <c r="D25" t="n">
        <v>-1.12</v>
      </c>
      <c r="E25" t="n">
        <v>-0.1</v>
      </c>
      <c r="F25" t="n">
        <v>10.76</v>
      </c>
      <c r="G25" t="n">
        <v>9.640000000000001</v>
      </c>
      <c r="H25" t="n">
        <v>6</v>
      </c>
      <c r="I25" t="n">
        <v>2</v>
      </c>
      <c r="J25" t="n">
        <v>-1</v>
      </c>
      <c r="K25" t="n">
        <v>-1</v>
      </c>
      <c r="L25">
        <f>HYPERLINK("https://www.defined.fi/sol/H84qihes12nVQarr8rzmw87hDXUbHtFKRm5joBcbpump?maker=EwwoZMUgA2HHm8m3EJ4MzfaeErrZ2LR6hkUqAGWZ2zdy","https://www.defined.fi/sol/H84qihes12nVQarr8rzmw87hDXUbHtFKRm5joBcbpump?maker=EwwoZMUgA2HHm8m3EJ4MzfaeErrZ2LR6hkUqAGWZ2zdy")</f>
        <v/>
      </c>
      <c r="M25">
        <f>HYPERLINK("https://dexscreener.com/solana/H84qihes12nVQarr8rzmw87hDXUbHtFKRm5joBcbpump?maker=EwwoZMUgA2HHm8m3EJ4MzfaeErrZ2LR6hkUqAGWZ2zdy","https://dexscreener.com/solana/H84qihes12nVQarr8rzmw87hDXUbHtFKRm5joBcbpump?maker=EwwoZMUgA2HHm8m3EJ4MzfaeErrZ2LR6hkUqAGWZ2zdy")</f>
        <v/>
      </c>
    </row>
    <row r="26">
      <c r="A26" t="inlineStr">
        <is>
          <t>FwVNiTVWj4dbpX4UGXDJzfubpusvXSRTLPBCdZ5Kpump</t>
        </is>
      </c>
      <c r="B26" t="inlineStr">
        <is>
          <t>GOD</t>
        </is>
      </c>
      <c r="C26" t="n">
        <v>0</v>
      </c>
      <c r="D26" t="n">
        <v>-5.4</v>
      </c>
      <c r="E26" t="n">
        <v>-0.59</v>
      </c>
      <c r="F26" t="n">
        <v>9.09</v>
      </c>
      <c r="G26" t="n">
        <v>3.69</v>
      </c>
      <c r="H26" t="n">
        <v>3</v>
      </c>
      <c r="I26" t="n">
        <v>1</v>
      </c>
      <c r="J26" t="n">
        <v>-1</v>
      </c>
      <c r="K26" t="n">
        <v>-1</v>
      </c>
      <c r="L26">
        <f>HYPERLINK("https://www.defined.fi/sol/FwVNiTVWj4dbpX4UGXDJzfubpusvXSRTLPBCdZ5Kpump?maker=EwwoZMUgA2HHm8m3EJ4MzfaeErrZ2LR6hkUqAGWZ2zdy","https://www.defined.fi/sol/FwVNiTVWj4dbpX4UGXDJzfubpusvXSRTLPBCdZ5Kpump?maker=EwwoZMUgA2HHm8m3EJ4MzfaeErrZ2LR6hkUqAGWZ2zdy")</f>
        <v/>
      </c>
      <c r="M26">
        <f>HYPERLINK("https://dexscreener.com/solana/FwVNiTVWj4dbpX4UGXDJzfubpusvXSRTLPBCdZ5Kpump?maker=EwwoZMUgA2HHm8m3EJ4MzfaeErrZ2LR6hkUqAGWZ2zdy","https://dexscreener.com/solana/FwVNiTVWj4dbpX4UGXDJzfubpusvXSRTLPBCdZ5Kpump?maker=EwwoZMUgA2HHm8m3EJ4MzfaeErrZ2LR6hkUqAGWZ2zdy")</f>
        <v/>
      </c>
    </row>
    <row r="27">
      <c r="A27" t="inlineStr">
        <is>
          <t>EjYm7bAPPkeYQoUBRf2HF8xEqNbztahJBHuPxGPkpump</t>
        </is>
      </c>
      <c r="B27" t="inlineStr">
        <is>
          <t>Aeon</t>
        </is>
      </c>
      <c r="C27" t="n">
        <v>0</v>
      </c>
      <c r="D27" t="n">
        <v>-8.119999999999999</v>
      </c>
      <c r="E27" t="n">
        <v>-0.6899999999999999</v>
      </c>
      <c r="F27" t="n">
        <v>11.88</v>
      </c>
      <c r="G27" t="n">
        <v>3.73</v>
      </c>
      <c r="H27" t="n">
        <v>4</v>
      </c>
      <c r="I27" t="n">
        <v>2</v>
      </c>
      <c r="J27" t="n">
        <v>-1</v>
      </c>
      <c r="K27" t="n">
        <v>-1</v>
      </c>
      <c r="L27">
        <f>HYPERLINK("https://www.defined.fi/sol/EjYm7bAPPkeYQoUBRf2HF8xEqNbztahJBHuPxGPkpump?maker=EwwoZMUgA2HHm8m3EJ4MzfaeErrZ2LR6hkUqAGWZ2zdy","https://www.defined.fi/sol/EjYm7bAPPkeYQoUBRf2HF8xEqNbztahJBHuPxGPkpump?maker=EwwoZMUgA2HHm8m3EJ4MzfaeErrZ2LR6hkUqAGWZ2zdy")</f>
        <v/>
      </c>
      <c r="M27">
        <f>HYPERLINK("https://dexscreener.com/solana/EjYm7bAPPkeYQoUBRf2HF8xEqNbztahJBHuPxGPkpump?maker=EwwoZMUgA2HHm8m3EJ4MzfaeErrZ2LR6hkUqAGWZ2zdy","https://dexscreener.com/solana/EjYm7bAPPkeYQoUBRf2HF8xEqNbztahJBHuPxGPkpump?maker=EwwoZMUgA2HHm8m3EJ4MzfaeErrZ2LR6hkUqAGWZ2zdy")</f>
        <v/>
      </c>
    </row>
    <row r="28">
      <c r="A28" t="inlineStr">
        <is>
          <t>2tBPEZp3uChtKvdKhWgaA8AsqK3J6Mvt8w7XQo39pump</t>
        </is>
      </c>
      <c r="B28" t="inlineStr">
        <is>
          <t>maxy</t>
        </is>
      </c>
      <c r="C28" t="n">
        <v>0</v>
      </c>
      <c r="D28" t="n">
        <v>-11.34</v>
      </c>
      <c r="E28" t="n">
        <v>-0.63</v>
      </c>
      <c r="F28" t="n">
        <v>18.05</v>
      </c>
      <c r="G28" t="n">
        <v>6.7</v>
      </c>
      <c r="H28" t="n">
        <v>14</v>
      </c>
      <c r="I28" t="n">
        <v>2</v>
      </c>
      <c r="J28" t="n">
        <v>-1</v>
      </c>
      <c r="K28" t="n">
        <v>-1</v>
      </c>
      <c r="L28">
        <f>HYPERLINK("https://www.defined.fi/sol/2tBPEZp3uChtKvdKhWgaA8AsqK3J6Mvt8w7XQo39pump?maker=EwwoZMUgA2HHm8m3EJ4MzfaeErrZ2LR6hkUqAGWZ2zdy","https://www.defined.fi/sol/2tBPEZp3uChtKvdKhWgaA8AsqK3J6Mvt8w7XQo39pump?maker=EwwoZMUgA2HHm8m3EJ4MzfaeErrZ2LR6hkUqAGWZ2zdy")</f>
        <v/>
      </c>
      <c r="M28">
        <f>HYPERLINK("https://dexscreener.com/solana/2tBPEZp3uChtKvdKhWgaA8AsqK3J6Mvt8w7XQo39pump?maker=EwwoZMUgA2HHm8m3EJ4MzfaeErrZ2LR6hkUqAGWZ2zdy","https://dexscreener.com/solana/2tBPEZp3uChtKvdKhWgaA8AsqK3J6Mvt8w7XQo39pump?maker=EwwoZMUgA2HHm8m3EJ4MzfaeErrZ2LR6hkUqAGWZ2zdy")</f>
        <v/>
      </c>
    </row>
    <row r="29">
      <c r="A29" t="inlineStr">
        <is>
          <t>DFENVhCr4j1yJHWtbYpMhHgGctmn78uXsbhL4NQrpump</t>
        </is>
      </c>
      <c r="B29" t="inlineStr">
        <is>
          <t>Bilbo</t>
        </is>
      </c>
      <c r="C29" t="n">
        <v>0</v>
      </c>
      <c r="D29" t="n">
        <v>-0.753</v>
      </c>
      <c r="E29" t="n">
        <v>-1</v>
      </c>
      <c r="F29" t="n">
        <v>0.997</v>
      </c>
      <c r="G29" t="n">
        <v>0.244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HYPERLINK("https://www.defined.fi/sol/DFENVhCr4j1yJHWtbYpMhHgGctmn78uXsbhL4NQrpump?maker=EwwoZMUgA2HHm8m3EJ4MzfaeErrZ2LR6hkUqAGWZ2zdy","https://www.defined.fi/sol/DFENVhCr4j1yJHWtbYpMhHgGctmn78uXsbhL4NQrpump?maker=EwwoZMUgA2HHm8m3EJ4MzfaeErrZ2LR6hkUqAGWZ2zdy")</f>
        <v/>
      </c>
      <c r="M29">
        <f>HYPERLINK("https://dexscreener.com/solana/DFENVhCr4j1yJHWtbYpMhHgGctmn78uXsbhL4NQrpump?maker=EwwoZMUgA2HHm8m3EJ4MzfaeErrZ2LR6hkUqAGWZ2zdy","https://dexscreener.com/solana/DFENVhCr4j1yJHWtbYpMhHgGctmn78uXsbhL4NQrpump?maker=EwwoZMUgA2HHm8m3EJ4MzfaeErrZ2LR6hkUqAGWZ2zdy")</f>
        <v/>
      </c>
    </row>
    <row r="30">
      <c r="A30" t="inlineStr">
        <is>
          <t>5oteiV3YZ81aJ7ByZXJzediXrQRQV6RGXS22DBhtpump</t>
        </is>
      </c>
      <c r="B30" t="inlineStr">
        <is>
          <t>VIRGO</t>
        </is>
      </c>
      <c r="C30" t="n">
        <v>0</v>
      </c>
      <c r="D30" t="n">
        <v>-4.5</v>
      </c>
      <c r="E30" t="n">
        <v>-0.63</v>
      </c>
      <c r="F30" t="n">
        <v>7.11</v>
      </c>
      <c r="G30" t="n">
        <v>2.61</v>
      </c>
      <c r="H30" t="n">
        <v>4</v>
      </c>
      <c r="I30" t="n">
        <v>1</v>
      </c>
      <c r="J30" t="n">
        <v>-1</v>
      </c>
      <c r="K30" t="n">
        <v>-1</v>
      </c>
      <c r="L30">
        <f>HYPERLINK("https://www.defined.fi/sol/5oteiV3YZ81aJ7ByZXJzediXrQRQV6RGXS22DBhtpump?maker=EwwoZMUgA2HHm8m3EJ4MzfaeErrZ2LR6hkUqAGWZ2zdy","https://www.defined.fi/sol/5oteiV3YZ81aJ7ByZXJzediXrQRQV6RGXS22DBhtpump?maker=EwwoZMUgA2HHm8m3EJ4MzfaeErrZ2LR6hkUqAGWZ2zdy")</f>
        <v/>
      </c>
      <c r="M30">
        <f>HYPERLINK("https://dexscreener.com/solana/5oteiV3YZ81aJ7ByZXJzediXrQRQV6RGXS22DBhtpump?maker=EwwoZMUgA2HHm8m3EJ4MzfaeErrZ2LR6hkUqAGWZ2zdy","https://dexscreener.com/solana/5oteiV3YZ81aJ7ByZXJzediXrQRQV6RGXS22DBhtpump?maker=EwwoZMUgA2HHm8m3EJ4MzfaeErrZ2LR6hkUqAGWZ2zdy")</f>
        <v/>
      </c>
    </row>
    <row r="31">
      <c r="A31" t="inlineStr">
        <is>
          <t>HLaAuYd1L3fstksYVQAhBGsLjYi5pPsdhN4FcyeEpump</t>
        </is>
      </c>
      <c r="B31" t="inlineStr">
        <is>
          <t>WABOT-1</t>
        </is>
      </c>
      <c r="C31" t="n">
        <v>0</v>
      </c>
      <c r="D31" t="n">
        <v>-1.61</v>
      </c>
      <c r="E31" t="n">
        <v>-0.96</v>
      </c>
      <c r="F31" t="n">
        <v>1.68</v>
      </c>
      <c r="G31" t="n">
        <v>0</v>
      </c>
      <c r="H31" t="n">
        <v>1</v>
      </c>
      <c r="I31" t="n">
        <v>0</v>
      </c>
      <c r="J31" t="n">
        <v>-1</v>
      </c>
      <c r="K31" t="n">
        <v>-1</v>
      </c>
      <c r="L31">
        <f>HYPERLINK("https://www.defined.fi/sol/HLaAuYd1L3fstksYVQAhBGsLjYi5pPsdhN4FcyeEpump?maker=EwwoZMUgA2HHm8m3EJ4MzfaeErrZ2LR6hkUqAGWZ2zdy","https://www.defined.fi/sol/HLaAuYd1L3fstksYVQAhBGsLjYi5pPsdhN4FcyeEpump?maker=EwwoZMUgA2HHm8m3EJ4MzfaeErrZ2LR6hkUqAGWZ2zdy")</f>
        <v/>
      </c>
      <c r="M31">
        <f>HYPERLINK("https://dexscreener.com/solana/HLaAuYd1L3fstksYVQAhBGsLjYi5pPsdhN4FcyeEpump?maker=EwwoZMUgA2HHm8m3EJ4MzfaeErrZ2LR6hkUqAGWZ2zdy","https://dexscreener.com/solana/HLaAuYd1L3fstksYVQAhBGsLjYi5pPsdhN4FcyeEpump?maker=EwwoZMUgA2HHm8m3EJ4MzfaeErrZ2LR6hkUqAGWZ2zdy")</f>
        <v/>
      </c>
    </row>
    <row r="32">
      <c r="A32" t="inlineStr">
        <is>
          <t>4fXwvQXU2GFSkoqBEUxSkUrfwMKkBiumiUVhJv6Bpump</t>
        </is>
      </c>
      <c r="B32" t="inlineStr">
        <is>
          <t>WIP</t>
        </is>
      </c>
      <c r="C32" t="n">
        <v>0</v>
      </c>
      <c r="D32" t="n">
        <v>-2.53</v>
      </c>
      <c r="E32" t="n">
        <v>-0.88</v>
      </c>
      <c r="F32" t="n">
        <v>2.87</v>
      </c>
      <c r="G32" t="n">
        <v>0.338</v>
      </c>
      <c r="H32" t="n">
        <v>2</v>
      </c>
      <c r="I32" t="n">
        <v>1</v>
      </c>
      <c r="J32" t="n">
        <v>-1</v>
      </c>
      <c r="K32" t="n">
        <v>-1</v>
      </c>
      <c r="L32">
        <f>HYPERLINK("https://www.defined.fi/sol/4fXwvQXU2GFSkoqBEUxSkUrfwMKkBiumiUVhJv6Bpump?maker=EwwoZMUgA2HHm8m3EJ4MzfaeErrZ2LR6hkUqAGWZ2zdy","https://www.defined.fi/sol/4fXwvQXU2GFSkoqBEUxSkUrfwMKkBiumiUVhJv6Bpump?maker=EwwoZMUgA2HHm8m3EJ4MzfaeErrZ2LR6hkUqAGWZ2zdy")</f>
        <v/>
      </c>
      <c r="M32">
        <f>HYPERLINK("https://dexscreener.com/solana/4fXwvQXU2GFSkoqBEUxSkUrfwMKkBiumiUVhJv6Bpump?maker=EwwoZMUgA2HHm8m3EJ4MzfaeErrZ2LR6hkUqAGWZ2zdy","https://dexscreener.com/solana/4fXwvQXU2GFSkoqBEUxSkUrfwMKkBiumiUVhJv6Bpump?maker=EwwoZMUgA2HHm8m3EJ4MzfaeErrZ2LR6hkUqAGWZ2zdy")</f>
        <v/>
      </c>
    </row>
    <row r="33">
      <c r="A33" t="inlineStr">
        <is>
          <t>A6iKjoHsLiicmVM4DiAv6oDrJFUYeysxMJSUteappump</t>
        </is>
      </c>
      <c r="B33" t="inlineStr">
        <is>
          <t>concat</t>
        </is>
      </c>
      <c r="C33" t="n">
        <v>0</v>
      </c>
      <c r="D33" t="n">
        <v>-2.26</v>
      </c>
      <c r="E33" t="n">
        <v>-0.79</v>
      </c>
      <c r="F33" t="n">
        <v>2.86</v>
      </c>
      <c r="G33" t="n">
        <v>0.607</v>
      </c>
      <c r="H33" t="n">
        <v>2</v>
      </c>
      <c r="I33" t="n">
        <v>1</v>
      </c>
      <c r="J33" t="n">
        <v>-1</v>
      </c>
      <c r="K33" t="n">
        <v>-1</v>
      </c>
      <c r="L33">
        <f>HYPERLINK("https://www.defined.fi/sol/A6iKjoHsLiicmVM4DiAv6oDrJFUYeysxMJSUteappump?maker=EwwoZMUgA2HHm8m3EJ4MzfaeErrZ2LR6hkUqAGWZ2zdy","https://www.defined.fi/sol/A6iKjoHsLiicmVM4DiAv6oDrJFUYeysxMJSUteappump?maker=EwwoZMUgA2HHm8m3EJ4MzfaeErrZ2LR6hkUqAGWZ2zdy")</f>
        <v/>
      </c>
      <c r="M33">
        <f>HYPERLINK("https://dexscreener.com/solana/A6iKjoHsLiicmVM4DiAv6oDrJFUYeysxMJSUteappump?maker=EwwoZMUgA2HHm8m3EJ4MzfaeErrZ2LR6hkUqAGWZ2zdy","https://dexscreener.com/solana/A6iKjoHsLiicmVM4DiAv6oDrJFUYeysxMJSUteappump?maker=EwwoZMUgA2HHm8m3EJ4MzfaeErrZ2LR6hkUqAGWZ2zdy")</f>
        <v/>
      </c>
    </row>
    <row r="34">
      <c r="A34" t="inlineStr">
        <is>
          <t>CiBJbMK7JvCgczn9rd9U6GFsvbGsmCso7beyJuAbpump</t>
        </is>
      </c>
      <c r="B34" t="inlineStr">
        <is>
          <t>Aterminal</t>
        </is>
      </c>
      <c r="C34" t="n">
        <v>0</v>
      </c>
      <c r="D34" t="n">
        <v>-1.78</v>
      </c>
      <c r="E34" t="n">
        <v>-1</v>
      </c>
      <c r="F34" t="n">
        <v>2.17</v>
      </c>
      <c r="G34" t="n">
        <v>0.387</v>
      </c>
      <c r="H34" t="n">
        <v>2</v>
      </c>
      <c r="I34" t="n">
        <v>1</v>
      </c>
      <c r="J34" t="n">
        <v>-1</v>
      </c>
      <c r="K34" t="n">
        <v>-1</v>
      </c>
      <c r="L34">
        <f>HYPERLINK("https://www.defined.fi/sol/CiBJbMK7JvCgczn9rd9U6GFsvbGsmCso7beyJuAbpump?maker=EwwoZMUgA2HHm8m3EJ4MzfaeErrZ2LR6hkUqAGWZ2zdy","https://www.defined.fi/sol/CiBJbMK7JvCgczn9rd9U6GFsvbGsmCso7beyJuAbpump?maker=EwwoZMUgA2HHm8m3EJ4MzfaeErrZ2LR6hkUqAGWZ2zdy")</f>
        <v/>
      </c>
      <c r="M34">
        <f>HYPERLINK("https://dexscreener.com/solana/CiBJbMK7JvCgczn9rd9U6GFsvbGsmCso7beyJuAbpump?maker=EwwoZMUgA2HHm8m3EJ4MzfaeErrZ2LR6hkUqAGWZ2zdy","https://dexscreener.com/solana/CiBJbMK7JvCgczn9rd9U6GFsvbGsmCso7beyJuAbpump?maker=EwwoZMUgA2HHm8m3EJ4MzfaeErrZ2LR6hkUqAGWZ2zdy")</f>
        <v/>
      </c>
    </row>
    <row r="35">
      <c r="A35" t="inlineStr">
        <is>
          <t>ACv51sJj43UmcwaRA976U1p1uELs3Lm8TAsRheMRpump</t>
        </is>
      </c>
      <c r="B35" t="inlineStr">
        <is>
          <t>ETER</t>
        </is>
      </c>
      <c r="C35" t="n">
        <v>0</v>
      </c>
      <c r="D35" t="n">
        <v>-3.22</v>
      </c>
      <c r="E35" t="n">
        <v>-0.73</v>
      </c>
      <c r="F35" t="n">
        <v>4.39</v>
      </c>
      <c r="G35" t="n">
        <v>1.17</v>
      </c>
      <c r="H35" t="n">
        <v>4</v>
      </c>
      <c r="I35" t="n">
        <v>1</v>
      </c>
      <c r="J35" t="n">
        <v>-1</v>
      </c>
      <c r="K35" t="n">
        <v>-1</v>
      </c>
      <c r="L35">
        <f>HYPERLINK("https://www.defined.fi/sol/ACv51sJj43UmcwaRA976U1p1uELs3Lm8TAsRheMRpump?maker=EwwoZMUgA2HHm8m3EJ4MzfaeErrZ2LR6hkUqAGWZ2zdy","https://www.defined.fi/sol/ACv51sJj43UmcwaRA976U1p1uELs3Lm8TAsRheMRpump?maker=EwwoZMUgA2HHm8m3EJ4MzfaeErrZ2LR6hkUqAGWZ2zdy")</f>
        <v/>
      </c>
      <c r="M35">
        <f>HYPERLINK("https://dexscreener.com/solana/ACv51sJj43UmcwaRA976U1p1uELs3Lm8TAsRheMRpump?maker=EwwoZMUgA2HHm8m3EJ4MzfaeErrZ2LR6hkUqAGWZ2zdy","https://dexscreener.com/solana/ACv51sJj43UmcwaRA976U1p1uELs3Lm8TAsRheMRpump?maker=EwwoZMUgA2HHm8m3EJ4MzfaeErrZ2LR6hkUqAGWZ2zdy")</f>
        <v/>
      </c>
    </row>
    <row r="36">
      <c r="A36" t="inlineStr">
        <is>
          <t>6xtcGLaRYpNR7v9T8BND2NiD4snHu7PjNtDxaZszpump</t>
        </is>
      </c>
      <c r="B36" t="inlineStr">
        <is>
          <t>AITA</t>
        </is>
      </c>
      <c r="C36" t="n">
        <v>0</v>
      </c>
      <c r="D36" t="n">
        <v>-3.57</v>
      </c>
      <c r="E36" t="n">
        <v>-0.61</v>
      </c>
      <c r="F36" t="n">
        <v>5.8</v>
      </c>
      <c r="G36" t="n">
        <v>2.23</v>
      </c>
      <c r="H36" t="n">
        <v>5</v>
      </c>
      <c r="I36" t="n">
        <v>2</v>
      </c>
      <c r="J36" t="n">
        <v>-1</v>
      </c>
      <c r="K36" t="n">
        <v>-1</v>
      </c>
      <c r="L36">
        <f>HYPERLINK("https://www.defined.fi/sol/6xtcGLaRYpNR7v9T8BND2NiD4snHu7PjNtDxaZszpump?maker=EwwoZMUgA2HHm8m3EJ4MzfaeErrZ2LR6hkUqAGWZ2zdy","https://www.defined.fi/sol/6xtcGLaRYpNR7v9T8BND2NiD4snHu7PjNtDxaZszpump?maker=EwwoZMUgA2HHm8m3EJ4MzfaeErrZ2LR6hkUqAGWZ2zdy")</f>
        <v/>
      </c>
      <c r="M36">
        <f>HYPERLINK("https://dexscreener.com/solana/6xtcGLaRYpNR7v9T8BND2NiD4snHu7PjNtDxaZszpump?maker=EwwoZMUgA2HHm8m3EJ4MzfaeErrZ2LR6hkUqAGWZ2zdy","https://dexscreener.com/solana/6xtcGLaRYpNR7v9T8BND2NiD4snHu7PjNtDxaZszpump?maker=EwwoZMUgA2HHm8m3EJ4MzfaeErrZ2LR6hkUqAGWZ2zdy")</f>
        <v/>
      </c>
    </row>
    <row r="37">
      <c r="A37" t="inlineStr">
        <is>
          <t>B1kjyyvZSQpkqxUkPqwjoaudovjK74S4V4g4mTj8pump</t>
        </is>
      </c>
      <c r="B37" t="inlineStr">
        <is>
          <t>shartcoin</t>
        </is>
      </c>
      <c r="C37" t="n">
        <v>0</v>
      </c>
      <c r="D37" t="n">
        <v>-0.697</v>
      </c>
      <c r="E37" t="n">
        <v>-0.7</v>
      </c>
      <c r="F37" t="n">
        <v>0.99</v>
      </c>
      <c r="G37" t="n">
        <v>0.293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HYPERLINK("https://www.defined.fi/sol/B1kjyyvZSQpkqxUkPqwjoaudovjK74S4V4g4mTj8pump?maker=EwwoZMUgA2HHm8m3EJ4MzfaeErrZ2LR6hkUqAGWZ2zdy","https://www.defined.fi/sol/B1kjyyvZSQpkqxUkPqwjoaudovjK74S4V4g4mTj8pump?maker=EwwoZMUgA2HHm8m3EJ4MzfaeErrZ2LR6hkUqAGWZ2zdy")</f>
        <v/>
      </c>
      <c r="M37">
        <f>HYPERLINK("https://dexscreener.com/solana/B1kjyyvZSQpkqxUkPqwjoaudovjK74S4V4g4mTj8pump?maker=EwwoZMUgA2HHm8m3EJ4MzfaeErrZ2LR6hkUqAGWZ2zdy","https://dexscreener.com/solana/B1kjyyvZSQpkqxUkPqwjoaudovjK74S4V4g4mTj8pump?maker=EwwoZMUgA2HHm8m3EJ4MzfaeErrZ2LR6hkUqAGWZ2zdy")</f>
        <v/>
      </c>
    </row>
    <row r="38">
      <c r="A38" t="inlineStr">
        <is>
          <t>H3MdcPyJf2D1MVEGzdxeNEb6PfKyXh1oiNnszeD4pump</t>
        </is>
      </c>
      <c r="B38" t="inlineStr">
        <is>
          <t>369</t>
        </is>
      </c>
      <c r="C38" t="n">
        <v>0</v>
      </c>
      <c r="D38" t="n">
        <v>-0.954</v>
      </c>
      <c r="E38" t="n">
        <v>-0.96</v>
      </c>
      <c r="F38" t="n">
        <v>0.99</v>
      </c>
      <c r="G38" t="n">
        <v>0</v>
      </c>
      <c r="H38" t="n">
        <v>1</v>
      </c>
      <c r="I38" t="n">
        <v>0</v>
      </c>
      <c r="J38" t="n">
        <v>-1</v>
      </c>
      <c r="K38" t="n">
        <v>-1</v>
      </c>
      <c r="L38">
        <f>HYPERLINK("https://www.defined.fi/sol/H3MdcPyJf2D1MVEGzdxeNEb6PfKyXh1oiNnszeD4pump?maker=EwwoZMUgA2HHm8m3EJ4MzfaeErrZ2LR6hkUqAGWZ2zdy","https://www.defined.fi/sol/H3MdcPyJf2D1MVEGzdxeNEb6PfKyXh1oiNnszeD4pump?maker=EwwoZMUgA2HHm8m3EJ4MzfaeErrZ2LR6hkUqAGWZ2zdy")</f>
        <v/>
      </c>
      <c r="M38">
        <f>HYPERLINK("https://dexscreener.com/solana/H3MdcPyJf2D1MVEGzdxeNEb6PfKyXh1oiNnszeD4pump?maker=EwwoZMUgA2HHm8m3EJ4MzfaeErrZ2LR6hkUqAGWZ2zdy","https://dexscreener.com/solana/H3MdcPyJf2D1MVEGzdxeNEb6PfKyXh1oiNnszeD4pump?maker=EwwoZMUgA2HHm8m3EJ4MzfaeErrZ2LR6hkUqAGWZ2zdy")</f>
        <v/>
      </c>
    </row>
    <row r="39">
      <c r="A39" t="inlineStr">
        <is>
          <t>HXTcHYwTVdspBXVqoK96TCszwwmFjYjcgFP3FQ5Fpump</t>
        </is>
      </c>
      <c r="B39" t="inlineStr">
        <is>
          <t>CT</t>
        </is>
      </c>
      <c r="C39" t="n">
        <v>0</v>
      </c>
      <c r="D39" t="n">
        <v>-1.17</v>
      </c>
      <c r="E39" t="n">
        <v>-0.71</v>
      </c>
      <c r="F39" t="n">
        <v>1.66</v>
      </c>
      <c r="G39" t="n">
        <v>0.487</v>
      </c>
      <c r="H39" t="n">
        <v>2</v>
      </c>
      <c r="I39" t="n">
        <v>1</v>
      </c>
      <c r="J39" t="n">
        <v>-1</v>
      </c>
      <c r="K39" t="n">
        <v>-1</v>
      </c>
      <c r="L39">
        <f>HYPERLINK("https://www.defined.fi/sol/HXTcHYwTVdspBXVqoK96TCszwwmFjYjcgFP3FQ5Fpump?maker=EwwoZMUgA2HHm8m3EJ4MzfaeErrZ2LR6hkUqAGWZ2zdy","https://www.defined.fi/sol/HXTcHYwTVdspBXVqoK96TCszwwmFjYjcgFP3FQ5Fpump?maker=EwwoZMUgA2HHm8m3EJ4MzfaeErrZ2LR6hkUqAGWZ2zdy")</f>
        <v/>
      </c>
      <c r="M39">
        <f>HYPERLINK("https://dexscreener.com/solana/HXTcHYwTVdspBXVqoK96TCszwwmFjYjcgFP3FQ5Fpump?maker=EwwoZMUgA2HHm8m3EJ4MzfaeErrZ2LR6hkUqAGWZ2zdy","https://dexscreener.com/solana/HXTcHYwTVdspBXVqoK96TCszwwmFjYjcgFP3FQ5Fpump?maker=EwwoZMUgA2HHm8m3EJ4MzfaeErrZ2LR6hkUqAGWZ2zdy")</f>
        <v/>
      </c>
    </row>
    <row r="40">
      <c r="A40" t="inlineStr">
        <is>
          <t>4G8eR39RCnKgyYFSh177pYxkRvS2Ex9Hrsr7hpvGpump</t>
        </is>
      </c>
      <c r="B40" t="inlineStr">
        <is>
          <t>COCK</t>
        </is>
      </c>
      <c r="C40" t="n">
        <v>0</v>
      </c>
      <c r="D40" t="n">
        <v>-2.68</v>
      </c>
      <c r="E40" t="n">
        <v>-0.75</v>
      </c>
      <c r="F40" t="n">
        <v>3.56</v>
      </c>
      <c r="G40" t="n">
        <v>0.875</v>
      </c>
      <c r="H40" t="n">
        <v>3</v>
      </c>
      <c r="I40" t="n">
        <v>1</v>
      </c>
      <c r="J40" t="n">
        <v>-1</v>
      </c>
      <c r="K40" t="n">
        <v>-1</v>
      </c>
      <c r="L40">
        <f>HYPERLINK("https://www.defined.fi/sol/4G8eR39RCnKgyYFSh177pYxkRvS2Ex9Hrsr7hpvGpump?maker=EwwoZMUgA2HHm8m3EJ4MzfaeErrZ2LR6hkUqAGWZ2zdy","https://www.defined.fi/sol/4G8eR39RCnKgyYFSh177pYxkRvS2Ex9Hrsr7hpvGpump?maker=EwwoZMUgA2HHm8m3EJ4MzfaeErrZ2LR6hkUqAGWZ2zdy")</f>
        <v/>
      </c>
      <c r="M40">
        <f>HYPERLINK("https://dexscreener.com/solana/4G8eR39RCnKgyYFSh177pYxkRvS2Ex9Hrsr7hpvGpump?maker=EwwoZMUgA2HHm8m3EJ4MzfaeErrZ2LR6hkUqAGWZ2zdy","https://dexscreener.com/solana/4G8eR39RCnKgyYFSh177pYxkRvS2Ex9Hrsr7hpvGpump?maker=EwwoZMUgA2HHm8m3EJ4MzfaeErrZ2LR6hkUqAGWZ2zdy")</f>
        <v/>
      </c>
    </row>
    <row r="41">
      <c r="A41" t="inlineStr">
        <is>
          <t>9viotBwUPYzEZX8LHdTTiTq9663DeCRCFEgH2hvKpump</t>
        </is>
      </c>
      <c r="B41" t="inlineStr">
        <is>
          <t>C:</t>
        </is>
      </c>
      <c r="C41" t="n">
        <v>0</v>
      </c>
      <c r="D41" t="n">
        <v>-3.23</v>
      </c>
      <c r="E41" t="n">
        <v>-0.85</v>
      </c>
      <c r="F41" t="n">
        <v>3.81</v>
      </c>
      <c r="G41" t="n">
        <v>0.58</v>
      </c>
      <c r="H41" t="n">
        <v>3</v>
      </c>
      <c r="I41" t="n">
        <v>1</v>
      </c>
      <c r="J41" t="n">
        <v>-1</v>
      </c>
      <c r="K41" t="n">
        <v>-1</v>
      </c>
      <c r="L41">
        <f>HYPERLINK("https://www.defined.fi/sol/9viotBwUPYzEZX8LHdTTiTq9663DeCRCFEgH2hvKpump?maker=EwwoZMUgA2HHm8m3EJ4MzfaeErrZ2LR6hkUqAGWZ2zdy","https://www.defined.fi/sol/9viotBwUPYzEZX8LHdTTiTq9663DeCRCFEgH2hvKpump?maker=EwwoZMUgA2HHm8m3EJ4MzfaeErrZ2LR6hkUqAGWZ2zdy")</f>
        <v/>
      </c>
      <c r="M41">
        <f>HYPERLINK("https://dexscreener.com/solana/9viotBwUPYzEZX8LHdTTiTq9663DeCRCFEgH2hvKpump?maker=EwwoZMUgA2HHm8m3EJ4MzfaeErrZ2LR6hkUqAGWZ2zdy","https://dexscreener.com/solana/9viotBwUPYzEZX8LHdTTiTq9663DeCRCFEgH2hvKpump?maker=EwwoZMUgA2HHm8m3EJ4MzfaeErrZ2LR6hkUqAGWZ2zdy")</f>
        <v/>
      </c>
    </row>
    <row r="42">
      <c r="A42" t="inlineStr">
        <is>
          <t>8jmWWtDvFFxJpPDMpNyZ1B6Zpa4whoteXSCxidpWpump</t>
        </is>
      </c>
      <c r="B42" t="inlineStr">
        <is>
          <t>hi</t>
        </is>
      </c>
      <c r="C42" t="n">
        <v>0</v>
      </c>
      <c r="D42" t="n">
        <v>-0.543</v>
      </c>
      <c r="E42" t="n">
        <v>-1</v>
      </c>
      <c r="F42" t="n">
        <v>1.03</v>
      </c>
      <c r="G42" t="n">
        <v>0.485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HYPERLINK("https://www.defined.fi/sol/8jmWWtDvFFxJpPDMpNyZ1B6Zpa4whoteXSCxidpWpump?maker=EwwoZMUgA2HHm8m3EJ4MzfaeErrZ2LR6hkUqAGWZ2zdy","https://www.defined.fi/sol/8jmWWtDvFFxJpPDMpNyZ1B6Zpa4whoteXSCxidpWpump?maker=EwwoZMUgA2HHm8m3EJ4MzfaeErrZ2LR6hkUqAGWZ2zdy")</f>
        <v/>
      </c>
      <c r="M42">
        <f>HYPERLINK("https://dexscreener.com/solana/8jmWWtDvFFxJpPDMpNyZ1B6Zpa4whoteXSCxidpWpump?maker=EwwoZMUgA2HHm8m3EJ4MzfaeErrZ2LR6hkUqAGWZ2zdy","https://dexscreener.com/solana/8jmWWtDvFFxJpPDMpNyZ1B6Zpa4whoteXSCxidpWpump?maker=EwwoZMUgA2HHm8m3EJ4MzfaeErrZ2LR6hkUqAGWZ2zdy")</f>
        <v/>
      </c>
    </row>
    <row r="43">
      <c r="A43" t="inlineStr">
        <is>
          <t>FZotBSQtdQoAntocUtZc2ewoCvAe7W6gmzpBp8NZpump</t>
        </is>
      </c>
      <c r="B43" t="inlineStr">
        <is>
          <t>AI</t>
        </is>
      </c>
      <c r="C43" t="n">
        <v>0</v>
      </c>
      <c r="D43" t="n">
        <v>-0.285</v>
      </c>
      <c r="E43" t="n">
        <v>-1</v>
      </c>
      <c r="F43" t="n">
        <v>0.474</v>
      </c>
      <c r="G43" t="n">
        <v>0.189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HYPERLINK("https://www.defined.fi/sol/FZotBSQtdQoAntocUtZc2ewoCvAe7W6gmzpBp8NZpump?maker=EwwoZMUgA2HHm8m3EJ4MzfaeErrZ2LR6hkUqAGWZ2zdy","https://www.defined.fi/sol/FZotBSQtdQoAntocUtZc2ewoCvAe7W6gmzpBp8NZpump?maker=EwwoZMUgA2HHm8m3EJ4MzfaeErrZ2LR6hkUqAGWZ2zdy")</f>
        <v/>
      </c>
      <c r="M43">
        <f>HYPERLINK("https://dexscreener.com/solana/FZotBSQtdQoAntocUtZc2ewoCvAe7W6gmzpBp8NZpump?maker=EwwoZMUgA2HHm8m3EJ4MzfaeErrZ2LR6hkUqAGWZ2zdy","https://dexscreener.com/solana/FZotBSQtdQoAntocUtZc2ewoCvAe7W6gmzpBp8NZpump?maker=EwwoZMUgA2HHm8m3EJ4MzfaeErrZ2LR6hkUqAGWZ2zdy")</f>
        <v/>
      </c>
    </row>
    <row r="44">
      <c r="A44" t="inlineStr">
        <is>
          <t>7J5rZx7BpMWmrVhUAMAHs28DBn7GxSYZZ6dMnLXjpump</t>
        </is>
      </c>
      <c r="B44" t="inlineStr">
        <is>
          <t>SOS</t>
        </is>
      </c>
      <c r="C44" t="n">
        <v>0</v>
      </c>
      <c r="D44" t="n">
        <v>0</v>
      </c>
      <c r="E44" t="n">
        <v>0</v>
      </c>
      <c r="F44" t="n">
        <v>0</v>
      </c>
      <c r="G44" t="n">
        <v>0</v>
      </c>
      <c r="H44" t="n">
        <v>0</v>
      </c>
      <c r="I44" t="n">
        <v>1</v>
      </c>
      <c r="J44" t="n">
        <v>-1</v>
      </c>
      <c r="K44" t="n">
        <v>-1</v>
      </c>
      <c r="L44">
        <f>HYPERLINK("https://www.defined.fi/sol/7J5rZx7BpMWmrVhUAMAHs28DBn7GxSYZZ6dMnLXjpump?maker=EwwoZMUgA2HHm8m3EJ4MzfaeErrZ2LR6hkUqAGWZ2zdy","https://www.defined.fi/sol/7J5rZx7BpMWmrVhUAMAHs28DBn7GxSYZZ6dMnLXjpump?maker=EwwoZMUgA2HHm8m3EJ4MzfaeErrZ2LR6hkUqAGWZ2zdy")</f>
        <v/>
      </c>
      <c r="M44">
        <f>HYPERLINK("https://dexscreener.com/solana/7J5rZx7BpMWmrVhUAMAHs28DBn7GxSYZZ6dMnLXjpump?maker=EwwoZMUgA2HHm8m3EJ4MzfaeErrZ2LR6hkUqAGWZ2zdy","https://dexscreener.com/solana/7J5rZx7BpMWmrVhUAMAHs28DBn7GxSYZZ6dMnLXjpump?maker=EwwoZMUgA2HHm8m3EJ4MzfaeErrZ2LR6hkUqAGWZ2zdy")</f>
        <v/>
      </c>
    </row>
    <row r="45">
      <c r="A45" t="inlineStr">
        <is>
          <t>4NfBFGkmfeETJib72T8tUWoVBekfwhRXDsmVNACgpump</t>
        </is>
      </c>
      <c r="B45" t="inlineStr">
        <is>
          <t>KIM</t>
        </is>
      </c>
      <c r="C45" t="n">
        <v>0</v>
      </c>
      <c r="D45" t="n">
        <v>0</v>
      </c>
      <c r="E45" t="n">
        <v>0</v>
      </c>
      <c r="F45" t="n">
        <v>0</v>
      </c>
      <c r="G45" t="n">
        <v>0.001</v>
      </c>
      <c r="H45" t="n">
        <v>0</v>
      </c>
      <c r="I45" t="n">
        <v>1</v>
      </c>
      <c r="J45" t="n">
        <v>-1</v>
      </c>
      <c r="K45" t="n">
        <v>-1</v>
      </c>
      <c r="L45">
        <f>HYPERLINK("https://www.defined.fi/sol/4NfBFGkmfeETJib72T8tUWoVBekfwhRXDsmVNACgpump?maker=EwwoZMUgA2HHm8m3EJ4MzfaeErrZ2LR6hkUqAGWZ2zdy","https://www.defined.fi/sol/4NfBFGkmfeETJib72T8tUWoVBekfwhRXDsmVNACgpump?maker=EwwoZMUgA2HHm8m3EJ4MzfaeErrZ2LR6hkUqAGWZ2zdy")</f>
        <v/>
      </c>
      <c r="M45">
        <f>HYPERLINK("https://dexscreener.com/solana/4NfBFGkmfeETJib72T8tUWoVBekfwhRXDsmVNACgpump?maker=EwwoZMUgA2HHm8m3EJ4MzfaeErrZ2LR6hkUqAGWZ2zdy","https://dexscreener.com/solana/4NfBFGkmfeETJib72T8tUWoVBekfwhRXDsmVNACgpump?maker=EwwoZMUgA2HHm8m3EJ4MzfaeErrZ2LR6hkUqAGWZ2zdy")</f>
        <v/>
      </c>
    </row>
    <row r="46">
      <c r="A46" t="inlineStr">
        <is>
          <t>6E65W9PgQKpuJGvnAtJk3uPYgzy3G56g7zMa9GR1pump</t>
        </is>
      </c>
      <c r="B46" t="inlineStr">
        <is>
          <t>69</t>
        </is>
      </c>
      <c r="C46" t="n">
        <v>0</v>
      </c>
      <c r="D46" t="n">
        <v>-0.221</v>
      </c>
      <c r="E46" t="n">
        <v>-0.96</v>
      </c>
      <c r="F46" t="n">
        <v>0.229</v>
      </c>
      <c r="G46" t="n">
        <v>0.008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HYPERLINK("https://www.defined.fi/sol/6E65W9PgQKpuJGvnAtJk3uPYgzy3G56g7zMa9GR1pump?maker=EwwoZMUgA2HHm8m3EJ4MzfaeErrZ2LR6hkUqAGWZ2zdy","https://www.defined.fi/sol/6E65W9PgQKpuJGvnAtJk3uPYgzy3G56g7zMa9GR1pump?maker=EwwoZMUgA2HHm8m3EJ4MzfaeErrZ2LR6hkUqAGWZ2zdy")</f>
        <v/>
      </c>
      <c r="M46">
        <f>HYPERLINK("https://dexscreener.com/solana/6E65W9PgQKpuJGvnAtJk3uPYgzy3G56g7zMa9GR1pump?maker=EwwoZMUgA2HHm8m3EJ4MzfaeErrZ2LR6hkUqAGWZ2zdy","https://dexscreener.com/solana/6E65W9PgQKpuJGvnAtJk3uPYgzy3G56g7zMa9GR1pump?maker=EwwoZMUgA2HHm8m3EJ4MzfaeErrZ2LR6hkUqAGWZ2zdy")</f>
        <v/>
      </c>
    </row>
    <row r="47">
      <c r="A47" t="inlineStr">
        <is>
          <t>4uQF8n8TBY3cSVYVhyL2AwActkGtUsE1czmqYrvMpump</t>
        </is>
      </c>
      <c r="B47" t="inlineStr">
        <is>
          <t>Retardio</t>
        </is>
      </c>
      <c r="C47" t="n">
        <v>0</v>
      </c>
      <c r="D47" t="n">
        <v>-0.915</v>
      </c>
      <c r="E47" t="n">
        <v>-0.97</v>
      </c>
      <c r="F47" t="n">
        <v>0.9409999999999999</v>
      </c>
      <c r="G47" t="n">
        <v>0.026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HYPERLINK("https://www.defined.fi/sol/4uQF8n8TBY3cSVYVhyL2AwActkGtUsE1czmqYrvMpump?maker=EwwoZMUgA2HHm8m3EJ4MzfaeErrZ2LR6hkUqAGWZ2zdy","https://www.defined.fi/sol/4uQF8n8TBY3cSVYVhyL2AwActkGtUsE1czmqYrvMpump?maker=EwwoZMUgA2HHm8m3EJ4MzfaeErrZ2LR6hkUqAGWZ2zdy")</f>
        <v/>
      </c>
      <c r="M47">
        <f>HYPERLINK("https://dexscreener.com/solana/4uQF8n8TBY3cSVYVhyL2AwActkGtUsE1czmqYrvMpump?maker=EwwoZMUgA2HHm8m3EJ4MzfaeErrZ2LR6hkUqAGWZ2zdy","https://dexscreener.com/solana/4uQF8n8TBY3cSVYVhyL2AwActkGtUsE1czmqYrvMpump?maker=EwwoZMUgA2HHm8m3EJ4MzfaeErrZ2LR6hkUqAGWZ2zdy")</f>
        <v/>
      </c>
    </row>
    <row r="48">
      <c r="A48" t="inlineStr">
        <is>
          <t>BoGkW2UKntFgo7FxnHpYe52qwQyg7zxUZEVcu51Ypump</t>
        </is>
      </c>
      <c r="B48" t="inlineStr">
        <is>
          <t>CROSS</t>
        </is>
      </c>
      <c r="C48" t="n">
        <v>0</v>
      </c>
      <c r="D48" t="n">
        <v>-1.37</v>
      </c>
      <c r="E48" t="n">
        <v>-0.74</v>
      </c>
      <c r="F48" t="n">
        <v>1.85</v>
      </c>
      <c r="G48" t="n">
        <v>0.481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HYPERLINK("https://www.defined.fi/sol/BoGkW2UKntFgo7FxnHpYe52qwQyg7zxUZEVcu51Ypump?maker=EwwoZMUgA2HHm8m3EJ4MzfaeErrZ2LR6hkUqAGWZ2zdy","https://www.defined.fi/sol/BoGkW2UKntFgo7FxnHpYe52qwQyg7zxUZEVcu51Ypump?maker=EwwoZMUgA2HHm8m3EJ4MzfaeErrZ2LR6hkUqAGWZ2zdy")</f>
        <v/>
      </c>
      <c r="M48">
        <f>HYPERLINK("https://dexscreener.com/solana/BoGkW2UKntFgo7FxnHpYe52qwQyg7zxUZEVcu51Ypump?maker=EwwoZMUgA2HHm8m3EJ4MzfaeErrZ2LR6hkUqAGWZ2zdy","https://dexscreener.com/solana/BoGkW2UKntFgo7FxnHpYe52qwQyg7zxUZEVcu51Ypump?maker=EwwoZMUgA2HHm8m3EJ4MzfaeErrZ2LR6hkUqAGWZ2zdy")</f>
        <v/>
      </c>
    </row>
    <row r="49">
      <c r="A49" t="inlineStr">
        <is>
          <t>EWy1HPEUq4Lgm6H4pQ8augEuJ7WRwJgENZMTAUzrpump</t>
        </is>
      </c>
      <c r="B49" t="inlineStr">
        <is>
          <t>MEME</t>
        </is>
      </c>
      <c r="C49" t="n">
        <v>0</v>
      </c>
      <c r="D49" t="n">
        <v>0.228</v>
      </c>
      <c r="E49" t="n">
        <v>0.23</v>
      </c>
      <c r="F49" t="n">
        <v>0.978</v>
      </c>
      <c r="G49" t="n">
        <v>1.21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HYPERLINK("https://www.defined.fi/sol/EWy1HPEUq4Lgm6H4pQ8augEuJ7WRwJgENZMTAUzrpump?maker=EwwoZMUgA2HHm8m3EJ4MzfaeErrZ2LR6hkUqAGWZ2zdy","https://www.defined.fi/sol/EWy1HPEUq4Lgm6H4pQ8augEuJ7WRwJgENZMTAUzrpump?maker=EwwoZMUgA2HHm8m3EJ4MzfaeErrZ2LR6hkUqAGWZ2zdy")</f>
        <v/>
      </c>
      <c r="M49">
        <f>HYPERLINK("https://dexscreener.com/solana/EWy1HPEUq4Lgm6H4pQ8augEuJ7WRwJgENZMTAUzrpump?maker=EwwoZMUgA2HHm8m3EJ4MzfaeErrZ2LR6hkUqAGWZ2zdy","https://dexscreener.com/solana/EWy1HPEUq4Lgm6H4pQ8augEuJ7WRwJgENZMTAUzrpump?maker=EwwoZMUgA2HHm8m3EJ4MzfaeErrZ2LR6hkUqAGWZ2zdy")</f>
        <v/>
      </c>
    </row>
    <row r="50">
      <c r="A50" t="inlineStr">
        <is>
          <t>6rykXnEj9cjT8zDhAyMKyfVZ4cYiXmCX5sgoPeVupump</t>
        </is>
      </c>
      <c r="B50" t="inlineStr">
        <is>
          <t>RUNNER</t>
        </is>
      </c>
      <c r="C50" t="n">
        <v>0</v>
      </c>
      <c r="D50" t="n">
        <v>-0.621</v>
      </c>
      <c r="E50" t="n">
        <v>-0.63</v>
      </c>
      <c r="F50" t="n">
        <v>0.981</v>
      </c>
      <c r="G50" t="n">
        <v>0.361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HYPERLINK("https://www.defined.fi/sol/6rykXnEj9cjT8zDhAyMKyfVZ4cYiXmCX5sgoPeVupump?maker=EwwoZMUgA2HHm8m3EJ4MzfaeErrZ2LR6hkUqAGWZ2zdy","https://www.defined.fi/sol/6rykXnEj9cjT8zDhAyMKyfVZ4cYiXmCX5sgoPeVupump?maker=EwwoZMUgA2HHm8m3EJ4MzfaeErrZ2LR6hkUqAGWZ2zdy")</f>
        <v/>
      </c>
      <c r="M50">
        <f>HYPERLINK("https://dexscreener.com/solana/6rykXnEj9cjT8zDhAyMKyfVZ4cYiXmCX5sgoPeVupump?maker=EwwoZMUgA2HHm8m3EJ4MzfaeErrZ2LR6hkUqAGWZ2zdy","https://dexscreener.com/solana/6rykXnEj9cjT8zDhAyMKyfVZ4cYiXmCX5sgoPeVupump?maker=EwwoZMUgA2HHm8m3EJ4MzfaeErrZ2LR6hkUqAGWZ2zdy")</f>
        <v/>
      </c>
    </row>
    <row r="51">
      <c r="A51" t="inlineStr">
        <is>
          <t>7mngpTKBzmpa9JKRTKy4qQxzKqRHst2yZ6T4WK6gpump</t>
        </is>
      </c>
      <c r="B51" t="inlineStr">
        <is>
          <t>Janus</t>
        </is>
      </c>
      <c r="C51" t="n">
        <v>0</v>
      </c>
      <c r="D51" t="n">
        <v>-3.69</v>
      </c>
      <c r="E51" t="n">
        <v>-0.98</v>
      </c>
      <c r="F51" t="n">
        <v>3.76</v>
      </c>
      <c r="G51" t="n">
        <v>0.074</v>
      </c>
      <c r="H51" t="n">
        <v>2</v>
      </c>
      <c r="I51" t="n">
        <v>1</v>
      </c>
      <c r="J51" t="n">
        <v>-1</v>
      </c>
      <c r="K51" t="n">
        <v>-1</v>
      </c>
      <c r="L51">
        <f>HYPERLINK("https://www.defined.fi/sol/7mngpTKBzmpa9JKRTKy4qQxzKqRHst2yZ6T4WK6gpump?maker=EwwoZMUgA2HHm8m3EJ4MzfaeErrZ2LR6hkUqAGWZ2zdy","https://www.defined.fi/sol/7mngpTKBzmpa9JKRTKy4qQxzKqRHst2yZ6T4WK6gpump?maker=EwwoZMUgA2HHm8m3EJ4MzfaeErrZ2LR6hkUqAGWZ2zdy")</f>
        <v/>
      </c>
      <c r="M51">
        <f>HYPERLINK("https://dexscreener.com/solana/7mngpTKBzmpa9JKRTKy4qQxzKqRHst2yZ6T4WK6gpump?maker=EwwoZMUgA2HHm8m3EJ4MzfaeErrZ2LR6hkUqAGWZ2zdy","https://dexscreener.com/solana/7mngpTKBzmpa9JKRTKy4qQxzKqRHst2yZ6T4WK6gpump?maker=EwwoZMUgA2HHm8m3EJ4MzfaeErrZ2LR6hkUqAGWZ2zdy")</f>
        <v/>
      </c>
    </row>
    <row r="52">
      <c r="A52" t="inlineStr">
        <is>
          <t>BfUfnLMCNwKYamhJXzaxgUmFjrGFHdkjRLAxeaxqpump</t>
        </is>
      </c>
      <c r="B52" t="inlineStr">
        <is>
          <t>CTG</t>
        </is>
      </c>
      <c r="C52" t="n">
        <v>0</v>
      </c>
      <c r="D52" t="n">
        <v>-0.358</v>
      </c>
      <c r="E52" t="n">
        <v>-0.97</v>
      </c>
      <c r="F52" t="n">
        <v>0.369</v>
      </c>
      <c r="G52" t="n">
        <v>0.011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HYPERLINK("https://www.defined.fi/sol/BfUfnLMCNwKYamhJXzaxgUmFjrGFHdkjRLAxeaxqpump?maker=EwwoZMUgA2HHm8m3EJ4MzfaeErrZ2LR6hkUqAGWZ2zdy","https://www.defined.fi/sol/BfUfnLMCNwKYamhJXzaxgUmFjrGFHdkjRLAxeaxqpump?maker=EwwoZMUgA2HHm8m3EJ4MzfaeErrZ2LR6hkUqAGWZ2zdy")</f>
        <v/>
      </c>
      <c r="M52">
        <f>HYPERLINK("https://dexscreener.com/solana/BfUfnLMCNwKYamhJXzaxgUmFjrGFHdkjRLAxeaxqpump?maker=EwwoZMUgA2HHm8m3EJ4MzfaeErrZ2LR6hkUqAGWZ2zdy","https://dexscreener.com/solana/BfUfnLMCNwKYamhJXzaxgUmFjrGFHdkjRLAxeaxqpump?maker=EwwoZMUgA2HHm8m3EJ4MzfaeErrZ2LR6hkUqAGWZ2zdy")</f>
        <v/>
      </c>
    </row>
    <row r="53">
      <c r="A53" t="inlineStr">
        <is>
          <t>5WzhYWfs9VMSbZ7BkjiJ4G97aMuS9gRsyK6qhcAdpump</t>
        </is>
      </c>
      <c r="B53" t="inlineStr">
        <is>
          <t>bitwizard</t>
        </is>
      </c>
      <c r="C53" t="n">
        <v>0</v>
      </c>
      <c r="D53" t="n">
        <v>-0.435</v>
      </c>
      <c r="E53" t="n">
        <v>-1</v>
      </c>
      <c r="F53" t="n">
        <v>0.534</v>
      </c>
      <c r="G53" t="n">
        <v>0.099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HYPERLINK("https://www.defined.fi/sol/5WzhYWfs9VMSbZ7BkjiJ4G97aMuS9gRsyK6qhcAdpump?maker=EwwoZMUgA2HHm8m3EJ4MzfaeErrZ2LR6hkUqAGWZ2zdy","https://www.defined.fi/sol/5WzhYWfs9VMSbZ7BkjiJ4G97aMuS9gRsyK6qhcAdpump?maker=EwwoZMUgA2HHm8m3EJ4MzfaeErrZ2LR6hkUqAGWZ2zdy")</f>
        <v/>
      </c>
      <c r="M53">
        <f>HYPERLINK("https://dexscreener.com/solana/5WzhYWfs9VMSbZ7BkjiJ4G97aMuS9gRsyK6qhcAdpump?maker=EwwoZMUgA2HHm8m3EJ4MzfaeErrZ2LR6hkUqAGWZ2zdy","https://dexscreener.com/solana/5WzhYWfs9VMSbZ7BkjiJ4G97aMuS9gRsyK6qhcAdpump?maker=EwwoZMUgA2HHm8m3EJ4MzfaeErrZ2LR6hkUqAGWZ2zdy")</f>
        <v/>
      </c>
    </row>
    <row r="54">
      <c r="A54" t="inlineStr">
        <is>
          <t>JEHYnb3BcTHT62iJhNobMgJfuGr4LCdpUz5nMQsNpump</t>
        </is>
      </c>
      <c r="B54" t="inlineStr">
        <is>
          <t>x982a{j:+.</t>
        </is>
      </c>
      <c r="C54" t="n">
        <v>0</v>
      </c>
      <c r="D54" t="n">
        <v>-2.7</v>
      </c>
      <c r="E54" t="n">
        <v>-0.97</v>
      </c>
      <c r="F54" t="n">
        <v>2.79</v>
      </c>
      <c r="G54" t="n">
        <v>0.093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HYPERLINK("https://www.defined.fi/sol/JEHYnb3BcTHT62iJhNobMgJfuGr4LCdpUz5nMQsNpump?maker=EwwoZMUgA2HHm8m3EJ4MzfaeErrZ2LR6hkUqAGWZ2zdy","https://www.defined.fi/sol/JEHYnb3BcTHT62iJhNobMgJfuGr4LCdpUz5nMQsNpump?maker=EwwoZMUgA2HHm8m3EJ4MzfaeErrZ2LR6hkUqAGWZ2zdy")</f>
        <v/>
      </c>
      <c r="M54">
        <f>HYPERLINK("https://dexscreener.com/solana/JEHYnb3BcTHT62iJhNobMgJfuGr4LCdpUz5nMQsNpump?maker=EwwoZMUgA2HHm8m3EJ4MzfaeErrZ2LR6hkUqAGWZ2zdy","https://dexscreener.com/solana/JEHYnb3BcTHT62iJhNobMgJfuGr4LCdpUz5nMQsNpump?maker=EwwoZMUgA2HHm8m3EJ4MzfaeErrZ2LR6hkUqAGWZ2zdy")</f>
        <v/>
      </c>
    </row>
    <row r="55">
      <c r="A55" t="inlineStr">
        <is>
          <t>49jbJ6CXkYT2WBMPL2c1mYrjjCE3JeR4GoovRDuxpump</t>
        </is>
      </c>
      <c r="B55" t="inlineStr">
        <is>
          <t>NEKO</t>
        </is>
      </c>
      <c r="C55" t="n">
        <v>0</v>
      </c>
      <c r="D55" t="n">
        <v>-2.8</v>
      </c>
      <c r="E55" t="n">
        <v>-0.97</v>
      </c>
      <c r="F55" t="n">
        <v>2.9</v>
      </c>
      <c r="G55" t="n">
        <v>0.094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HYPERLINK("https://www.defined.fi/sol/49jbJ6CXkYT2WBMPL2c1mYrjjCE3JeR4GoovRDuxpump?maker=EwwoZMUgA2HHm8m3EJ4MzfaeErrZ2LR6hkUqAGWZ2zdy","https://www.defined.fi/sol/49jbJ6CXkYT2WBMPL2c1mYrjjCE3JeR4GoovRDuxpump?maker=EwwoZMUgA2HHm8m3EJ4MzfaeErrZ2LR6hkUqAGWZ2zdy")</f>
        <v/>
      </c>
      <c r="M55">
        <f>HYPERLINK("https://dexscreener.com/solana/49jbJ6CXkYT2WBMPL2c1mYrjjCE3JeR4GoovRDuxpump?maker=EwwoZMUgA2HHm8m3EJ4MzfaeErrZ2LR6hkUqAGWZ2zdy","https://dexscreener.com/solana/49jbJ6CXkYT2WBMPL2c1mYrjjCE3JeR4GoovRDuxpump?maker=EwwoZMUgA2HHm8m3EJ4MzfaeErrZ2LR6hkUqAGWZ2zdy")</f>
        <v/>
      </c>
    </row>
    <row r="56">
      <c r="A56" t="inlineStr">
        <is>
          <t>CZRjWZmZqovS3aCxezPTM1BraGwYTNo22ixf4uxnpump</t>
        </is>
      </c>
      <c r="B56" t="inlineStr">
        <is>
          <t>Sol</t>
        </is>
      </c>
      <c r="C56" t="n">
        <v>0</v>
      </c>
      <c r="D56" t="n">
        <v>-2.81</v>
      </c>
      <c r="E56" t="n">
        <v>-0.97</v>
      </c>
      <c r="F56" t="n">
        <v>2.9</v>
      </c>
      <c r="G56" t="n">
        <v>0.089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HYPERLINK("https://www.defined.fi/sol/CZRjWZmZqovS3aCxezPTM1BraGwYTNo22ixf4uxnpump?maker=EwwoZMUgA2HHm8m3EJ4MzfaeErrZ2LR6hkUqAGWZ2zdy","https://www.defined.fi/sol/CZRjWZmZqovS3aCxezPTM1BraGwYTNo22ixf4uxnpump?maker=EwwoZMUgA2HHm8m3EJ4MzfaeErrZ2LR6hkUqAGWZ2zdy")</f>
        <v/>
      </c>
      <c r="M56">
        <f>HYPERLINK("https://dexscreener.com/solana/CZRjWZmZqovS3aCxezPTM1BraGwYTNo22ixf4uxnpump?maker=EwwoZMUgA2HHm8m3EJ4MzfaeErrZ2LR6hkUqAGWZ2zdy","https://dexscreener.com/solana/CZRjWZmZqovS3aCxezPTM1BraGwYTNo22ixf4uxnpump?maker=EwwoZMUgA2HHm8m3EJ4MzfaeErrZ2LR6hkUqAGWZ2zdy")</f>
        <v/>
      </c>
    </row>
    <row r="57">
      <c r="A57" t="inlineStr">
        <is>
          <t>9LhZ3R1CzRCjXJpZRk62Jiq7tcPgjz7SNCWYsR78pump</t>
        </is>
      </c>
      <c r="B57" t="inlineStr">
        <is>
          <t>{D}</t>
        </is>
      </c>
      <c r="C57" t="n">
        <v>0</v>
      </c>
      <c r="D57" t="n">
        <v>-1.5</v>
      </c>
      <c r="E57" t="n">
        <v>-0.39</v>
      </c>
      <c r="F57" t="n">
        <v>3.88</v>
      </c>
      <c r="G57" t="n">
        <v>2.37</v>
      </c>
      <c r="H57" t="n">
        <v>2</v>
      </c>
      <c r="I57" t="n">
        <v>2</v>
      </c>
      <c r="J57" t="n">
        <v>-1</v>
      </c>
      <c r="K57" t="n">
        <v>-1</v>
      </c>
      <c r="L57">
        <f>HYPERLINK("https://www.defined.fi/sol/9LhZ3R1CzRCjXJpZRk62Jiq7tcPgjz7SNCWYsR78pump?maker=EwwoZMUgA2HHm8m3EJ4MzfaeErrZ2LR6hkUqAGWZ2zdy","https://www.defined.fi/sol/9LhZ3R1CzRCjXJpZRk62Jiq7tcPgjz7SNCWYsR78pump?maker=EwwoZMUgA2HHm8m3EJ4MzfaeErrZ2LR6hkUqAGWZ2zdy")</f>
        <v/>
      </c>
      <c r="M57">
        <f>HYPERLINK("https://dexscreener.com/solana/9LhZ3R1CzRCjXJpZRk62Jiq7tcPgjz7SNCWYsR78pump?maker=EwwoZMUgA2HHm8m3EJ4MzfaeErrZ2LR6hkUqAGWZ2zdy","https://dexscreener.com/solana/9LhZ3R1CzRCjXJpZRk62Jiq7tcPgjz7SNCWYsR78pump?maker=EwwoZMUgA2HHm8m3EJ4MzfaeErrZ2LR6hkUqAGWZ2zdy")</f>
        <v/>
      </c>
    </row>
    <row r="58">
      <c r="A58" t="inlineStr">
        <is>
          <t>3Nc4dEswNRmFbg9rfEnmizJT6vkZ6Ym5uU5eh8NKpump</t>
        </is>
      </c>
      <c r="B58" t="inlineStr">
        <is>
          <t>fourtheye</t>
        </is>
      </c>
      <c r="C58" t="n">
        <v>0</v>
      </c>
      <c r="D58" t="n">
        <v>-1.71</v>
      </c>
      <c r="E58" t="n">
        <v>-0.97</v>
      </c>
      <c r="F58" t="n">
        <v>1.76</v>
      </c>
      <c r="G58" t="n">
        <v>0.051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HYPERLINK("https://www.defined.fi/sol/3Nc4dEswNRmFbg9rfEnmizJT6vkZ6Ym5uU5eh8NKpump?maker=EwwoZMUgA2HHm8m3EJ4MzfaeErrZ2LR6hkUqAGWZ2zdy","https://www.defined.fi/sol/3Nc4dEswNRmFbg9rfEnmizJT6vkZ6Ym5uU5eh8NKpump?maker=EwwoZMUgA2HHm8m3EJ4MzfaeErrZ2LR6hkUqAGWZ2zdy")</f>
        <v/>
      </c>
      <c r="M58">
        <f>HYPERLINK("https://dexscreener.com/solana/3Nc4dEswNRmFbg9rfEnmizJT6vkZ6Ym5uU5eh8NKpump?maker=EwwoZMUgA2HHm8m3EJ4MzfaeErrZ2LR6hkUqAGWZ2zdy","https://dexscreener.com/solana/3Nc4dEswNRmFbg9rfEnmizJT6vkZ6Ym5uU5eh8NKpump?maker=EwwoZMUgA2HHm8m3EJ4MzfaeErrZ2LR6hkUqAGWZ2zdy")</f>
        <v/>
      </c>
    </row>
    <row r="59">
      <c r="A59" t="inlineStr">
        <is>
          <t>BnyK5ccegzrpEcv9UH5GPF8fZwV865m33pGi2Uk7cXQ7</t>
        </is>
      </c>
      <c r="B59" t="inlineStr">
        <is>
          <t>moment</t>
        </is>
      </c>
      <c r="C59" t="n">
        <v>0</v>
      </c>
      <c r="D59" t="n">
        <v>-4.76</v>
      </c>
      <c r="E59" t="n">
        <v>-0.97</v>
      </c>
      <c r="F59" t="n">
        <v>4.91</v>
      </c>
      <c r="G59" t="n">
        <v>0.142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HYPERLINK("https://www.defined.fi/sol/BnyK5ccegzrpEcv9UH5GPF8fZwV865m33pGi2Uk7cXQ7?maker=EwwoZMUgA2HHm8m3EJ4MzfaeErrZ2LR6hkUqAGWZ2zdy","https://www.defined.fi/sol/BnyK5ccegzrpEcv9UH5GPF8fZwV865m33pGi2Uk7cXQ7?maker=EwwoZMUgA2HHm8m3EJ4MzfaeErrZ2LR6hkUqAGWZ2zdy")</f>
        <v/>
      </c>
      <c r="M59">
        <f>HYPERLINK("https://dexscreener.com/solana/BnyK5ccegzrpEcv9UH5GPF8fZwV865m33pGi2Uk7cXQ7?maker=EwwoZMUgA2HHm8m3EJ4MzfaeErrZ2LR6hkUqAGWZ2zdy","https://dexscreener.com/solana/BnyK5ccegzrpEcv9UH5GPF8fZwV865m33pGi2Uk7cXQ7?maker=EwwoZMUgA2HHm8m3EJ4MzfaeErrZ2LR6hkUqAGWZ2zdy")</f>
        <v/>
      </c>
    </row>
    <row r="60">
      <c r="A60" t="inlineStr">
        <is>
          <t>H2c31USxu35MDkBrGph8pUDUnmzo2e4Rf4hnvL2Upump</t>
        </is>
      </c>
      <c r="B60" t="inlineStr">
        <is>
          <t>Shoggoth</t>
        </is>
      </c>
      <c r="C60" t="n">
        <v>0</v>
      </c>
      <c r="D60" t="n">
        <v>-2.86</v>
      </c>
      <c r="E60" t="n">
        <v>-0.04</v>
      </c>
      <c r="F60" t="n">
        <v>80.01000000000001</v>
      </c>
      <c r="G60" t="n">
        <v>76.92</v>
      </c>
      <c r="H60" t="n">
        <v>18</v>
      </c>
      <c r="I60" t="n">
        <v>7</v>
      </c>
      <c r="J60" t="n">
        <v>-1</v>
      </c>
      <c r="K60" t="n">
        <v>-1</v>
      </c>
      <c r="L60">
        <f>HYPERLINK("https://www.defined.fi/sol/H2c31USxu35MDkBrGph8pUDUnmzo2e4Rf4hnvL2Upump?maker=EwwoZMUgA2HHm8m3EJ4MzfaeErrZ2LR6hkUqAGWZ2zdy","https://www.defined.fi/sol/H2c31USxu35MDkBrGph8pUDUnmzo2e4Rf4hnvL2Upump?maker=EwwoZMUgA2HHm8m3EJ4MzfaeErrZ2LR6hkUqAGWZ2zdy")</f>
        <v/>
      </c>
      <c r="M60">
        <f>HYPERLINK("https://dexscreener.com/solana/H2c31USxu35MDkBrGph8pUDUnmzo2e4Rf4hnvL2Upump?maker=EwwoZMUgA2HHm8m3EJ4MzfaeErrZ2LR6hkUqAGWZ2zdy","https://dexscreener.com/solana/H2c31USxu35MDkBrGph8pUDUnmzo2e4Rf4hnvL2Upump?maker=EwwoZMUgA2HHm8m3EJ4MzfaeErrZ2LR6hkUqAGWZ2zdy")</f>
        <v/>
      </c>
    </row>
    <row r="61">
      <c r="A61" t="inlineStr">
        <is>
          <t>BBhmss7WDYaBud8PWyVAL2hEpgfLmxRczsRPNaNHpump</t>
        </is>
      </c>
      <c r="B61" t="inlineStr">
        <is>
          <t>HOPE</t>
        </is>
      </c>
      <c r="C61" t="n">
        <v>0</v>
      </c>
      <c r="D61" t="n">
        <v>-4.64</v>
      </c>
      <c r="E61" t="n">
        <v>-0.8100000000000001</v>
      </c>
      <c r="F61" t="n">
        <v>5.76</v>
      </c>
      <c r="G61" t="n">
        <v>1.11</v>
      </c>
      <c r="H61" t="n">
        <v>3</v>
      </c>
      <c r="I61" t="n">
        <v>1</v>
      </c>
      <c r="J61" t="n">
        <v>-1</v>
      </c>
      <c r="K61" t="n">
        <v>-1</v>
      </c>
      <c r="L61">
        <f>HYPERLINK("https://www.defined.fi/sol/BBhmss7WDYaBud8PWyVAL2hEpgfLmxRczsRPNaNHpump?maker=EwwoZMUgA2HHm8m3EJ4MzfaeErrZ2LR6hkUqAGWZ2zdy","https://www.defined.fi/sol/BBhmss7WDYaBud8PWyVAL2hEpgfLmxRczsRPNaNHpump?maker=EwwoZMUgA2HHm8m3EJ4MzfaeErrZ2LR6hkUqAGWZ2zdy")</f>
        <v/>
      </c>
      <c r="M61">
        <f>HYPERLINK("https://dexscreener.com/solana/BBhmss7WDYaBud8PWyVAL2hEpgfLmxRczsRPNaNHpump?maker=EwwoZMUgA2HHm8m3EJ4MzfaeErrZ2LR6hkUqAGWZ2zdy","https://dexscreener.com/solana/BBhmss7WDYaBud8PWyVAL2hEpgfLmxRczsRPNaNHpump?maker=EwwoZMUgA2HHm8m3EJ4MzfaeErrZ2LR6hkUqAGWZ2zdy")</f>
        <v/>
      </c>
    </row>
    <row r="62">
      <c r="A62" t="inlineStr">
        <is>
          <t>GgSMKzDhgU9B5pMKJjxkPwBymj1F8X7z5rDrnzPRpump</t>
        </is>
      </c>
      <c r="B62" t="inlineStr">
        <is>
          <t>ClosedAi</t>
        </is>
      </c>
      <c r="C62" t="n">
        <v>0</v>
      </c>
      <c r="D62" t="n">
        <v>-3.06</v>
      </c>
      <c r="E62" t="n">
        <v>-0.78</v>
      </c>
      <c r="F62" t="n">
        <v>3.92</v>
      </c>
      <c r="G62" t="n">
        <v>0.86</v>
      </c>
      <c r="H62" t="n">
        <v>2</v>
      </c>
      <c r="I62" t="n">
        <v>1</v>
      </c>
      <c r="J62" t="n">
        <v>-1</v>
      </c>
      <c r="K62" t="n">
        <v>-1</v>
      </c>
      <c r="L62">
        <f>HYPERLINK("https://www.defined.fi/sol/GgSMKzDhgU9B5pMKJjxkPwBymj1F8X7z5rDrnzPRpump?maker=EwwoZMUgA2HHm8m3EJ4MzfaeErrZ2LR6hkUqAGWZ2zdy","https://www.defined.fi/sol/GgSMKzDhgU9B5pMKJjxkPwBymj1F8X7z5rDrnzPRpump?maker=EwwoZMUgA2HHm8m3EJ4MzfaeErrZ2LR6hkUqAGWZ2zdy")</f>
        <v/>
      </c>
      <c r="M62">
        <f>HYPERLINK("https://dexscreener.com/solana/GgSMKzDhgU9B5pMKJjxkPwBymj1F8X7z5rDrnzPRpump?maker=EwwoZMUgA2HHm8m3EJ4MzfaeErrZ2LR6hkUqAGWZ2zdy","https://dexscreener.com/solana/GgSMKzDhgU9B5pMKJjxkPwBymj1F8X7z5rDrnzPRpump?maker=EwwoZMUgA2HHm8m3EJ4MzfaeErrZ2LR6hkUqAGWZ2zdy")</f>
        <v/>
      </c>
    </row>
    <row r="63">
      <c r="A63" t="inlineStr">
        <is>
          <t>GJAFwWjJ3vnTsrQVabjBVK2TYB1YtRCQXRDfDgUnpump</t>
        </is>
      </c>
      <c r="B63" t="inlineStr">
        <is>
          <t>ACT</t>
        </is>
      </c>
      <c r="C63" t="n">
        <v>0</v>
      </c>
      <c r="D63" t="n">
        <v>-12.49</v>
      </c>
      <c r="E63" t="n">
        <v>-0.61</v>
      </c>
      <c r="F63" t="n">
        <v>20.44</v>
      </c>
      <c r="G63" t="n">
        <v>7.94</v>
      </c>
      <c r="H63" t="n">
        <v>5</v>
      </c>
      <c r="I63" t="n">
        <v>2</v>
      </c>
      <c r="J63" t="n">
        <v>-1</v>
      </c>
      <c r="K63" t="n">
        <v>-1</v>
      </c>
      <c r="L63">
        <f>HYPERLINK("https://www.defined.fi/sol/GJAFwWjJ3vnTsrQVabjBVK2TYB1YtRCQXRDfDgUnpump?maker=EwwoZMUgA2HHm8m3EJ4MzfaeErrZ2LR6hkUqAGWZ2zdy","https://www.defined.fi/sol/GJAFwWjJ3vnTsrQVabjBVK2TYB1YtRCQXRDfDgUnpump?maker=EwwoZMUgA2HHm8m3EJ4MzfaeErrZ2LR6hkUqAGWZ2zdy")</f>
        <v/>
      </c>
      <c r="M63">
        <f>HYPERLINK("https://dexscreener.com/solana/GJAFwWjJ3vnTsrQVabjBVK2TYB1YtRCQXRDfDgUnpump?maker=EwwoZMUgA2HHm8m3EJ4MzfaeErrZ2LR6hkUqAGWZ2zdy","https://dexscreener.com/solana/GJAFwWjJ3vnTsrQVabjBVK2TYB1YtRCQXRDfDgUnpump?maker=EwwoZMUgA2HHm8m3EJ4MzfaeErrZ2LR6hkUqAGWZ2zdy")</f>
        <v/>
      </c>
    </row>
    <row r="64">
      <c r="A64" t="inlineStr">
        <is>
          <t>HN26uH9UgzH6CkTVvUzJM4NKiry8SogxXUP3qBFapump</t>
        </is>
      </c>
      <c r="B64" t="inlineStr">
        <is>
          <t>GOATSE</t>
        </is>
      </c>
      <c r="C64" t="n">
        <v>0</v>
      </c>
      <c r="D64" t="n">
        <v>-0.706</v>
      </c>
      <c r="E64" t="n">
        <v>-0.72</v>
      </c>
      <c r="F64" t="n">
        <v>0.983</v>
      </c>
      <c r="G64" t="n">
        <v>0.277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HYPERLINK("https://www.defined.fi/sol/HN26uH9UgzH6CkTVvUzJM4NKiry8SogxXUP3qBFapump?maker=EwwoZMUgA2HHm8m3EJ4MzfaeErrZ2LR6hkUqAGWZ2zdy","https://www.defined.fi/sol/HN26uH9UgzH6CkTVvUzJM4NKiry8SogxXUP3qBFapump?maker=EwwoZMUgA2HHm8m3EJ4MzfaeErrZ2LR6hkUqAGWZ2zdy")</f>
        <v/>
      </c>
      <c r="M64">
        <f>HYPERLINK("https://dexscreener.com/solana/HN26uH9UgzH6CkTVvUzJM4NKiry8SogxXUP3qBFapump?maker=EwwoZMUgA2HHm8m3EJ4MzfaeErrZ2LR6hkUqAGWZ2zdy","https://dexscreener.com/solana/HN26uH9UgzH6CkTVvUzJM4NKiry8SogxXUP3qBFapump?maker=EwwoZMUgA2HHm8m3EJ4MzfaeErrZ2LR6hkUqAGWZ2zdy")</f>
        <v/>
      </c>
    </row>
    <row r="65">
      <c r="A65" t="inlineStr">
        <is>
          <t>BrN9aQu6XAk36aRMsZMVjkFsmSBhXoFvathsbBiYpump</t>
        </is>
      </c>
      <c r="B65" t="inlineStr">
        <is>
          <t>Luddites</t>
        </is>
      </c>
      <c r="C65" t="n">
        <v>0</v>
      </c>
      <c r="D65" t="n">
        <v>-1.24</v>
      </c>
      <c r="E65" t="n">
        <v>-0.45</v>
      </c>
      <c r="F65" t="n">
        <v>2.79</v>
      </c>
      <c r="G65" t="n">
        <v>1.55</v>
      </c>
      <c r="H65" t="n">
        <v>2</v>
      </c>
      <c r="I65" t="n">
        <v>1</v>
      </c>
      <c r="J65" t="n">
        <v>-1</v>
      </c>
      <c r="K65" t="n">
        <v>-1</v>
      </c>
      <c r="L65">
        <f>HYPERLINK("https://www.defined.fi/sol/BrN9aQu6XAk36aRMsZMVjkFsmSBhXoFvathsbBiYpump?maker=EwwoZMUgA2HHm8m3EJ4MzfaeErrZ2LR6hkUqAGWZ2zdy","https://www.defined.fi/sol/BrN9aQu6XAk36aRMsZMVjkFsmSBhXoFvathsbBiYpump?maker=EwwoZMUgA2HHm8m3EJ4MzfaeErrZ2LR6hkUqAGWZ2zdy")</f>
        <v/>
      </c>
      <c r="M65">
        <f>HYPERLINK("https://dexscreener.com/solana/BrN9aQu6XAk36aRMsZMVjkFsmSBhXoFvathsbBiYpump?maker=EwwoZMUgA2HHm8m3EJ4MzfaeErrZ2LR6hkUqAGWZ2zdy","https://dexscreener.com/solana/BrN9aQu6XAk36aRMsZMVjkFsmSBhXoFvathsbBiYpump?maker=EwwoZMUgA2HHm8m3EJ4MzfaeErrZ2LR6hkUqAGWZ2zdy")</f>
        <v/>
      </c>
    </row>
    <row r="66">
      <c r="A66" t="inlineStr">
        <is>
          <t>2CFry9Lj4Tee9w2RRVncy3rLnpaTKbWFQ6SVhRLepump</t>
        </is>
      </c>
      <c r="B66" t="inlineStr">
        <is>
          <t>Draco</t>
        </is>
      </c>
      <c r="C66" t="n">
        <v>0</v>
      </c>
      <c r="D66" t="n">
        <v>-2.98</v>
      </c>
      <c r="E66" t="n">
        <v>-0.51</v>
      </c>
      <c r="F66" t="n">
        <v>5.84</v>
      </c>
      <c r="G66" t="n">
        <v>2.85</v>
      </c>
      <c r="H66" t="n">
        <v>2</v>
      </c>
      <c r="I66" t="n">
        <v>1</v>
      </c>
      <c r="J66" t="n">
        <v>-1</v>
      </c>
      <c r="K66" t="n">
        <v>-1</v>
      </c>
      <c r="L66">
        <f>HYPERLINK("https://www.defined.fi/sol/2CFry9Lj4Tee9w2RRVncy3rLnpaTKbWFQ6SVhRLepump?maker=EwwoZMUgA2HHm8m3EJ4MzfaeErrZ2LR6hkUqAGWZ2zdy","https://www.defined.fi/sol/2CFry9Lj4Tee9w2RRVncy3rLnpaTKbWFQ6SVhRLepump?maker=EwwoZMUgA2HHm8m3EJ4MzfaeErrZ2LR6hkUqAGWZ2zdy")</f>
        <v/>
      </c>
      <c r="M66">
        <f>HYPERLINK("https://dexscreener.com/solana/2CFry9Lj4Tee9w2RRVncy3rLnpaTKbWFQ6SVhRLepump?maker=EwwoZMUgA2HHm8m3EJ4MzfaeErrZ2LR6hkUqAGWZ2zdy","https://dexscreener.com/solana/2CFry9Lj4Tee9w2RRVncy3rLnpaTKbWFQ6SVhRLepump?maker=EwwoZMUgA2HHm8m3EJ4MzfaeErrZ2LR6hkUqAGWZ2zdy")</f>
        <v/>
      </c>
    </row>
    <row r="67">
      <c r="A67" t="inlineStr">
        <is>
          <t>dFVMDELpHeSL4CfCmNiuGS6XRyxSAgP7AwW266Lpump</t>
        </is>
      </c>
      <c r="B67" t="inlineStr">
        <is>
          <t>cog/acc</t>
        </is>
      </c>
      <c r="C67" t="n">
        <v>0</v>
      </c>
      <c r="D67" t="n">
        <v>-1.17</v>
      </c>
      <c r="E67" t="n">
        <v>-0.25</v>
      </c>
      <c r="F67" t="n">
        <v>4.74</v>
      </c>
      <c r="G67" t="n">
        <v>3.57</v>
      </c>
      <c r="H67" t="n">
        <v>2</v>
      </c>
      <c r="I67" t="n">
        <v>1</v>
      </c>
      <c r="J67" t="n">
        <v>-1</v>
      </c>
      <c r="K67" t="n">
        <v>-1</v>
      </c>
      <c r="L67">
        <f>HYPERLINK("https://www.defined.fi/sol/dFVMDELpHeSL4CfCmNiuGS6XRyxSAgP7AwW266Lpump?maker=EwwoZMUgA2HHm8m3EJ4MzfaeErrZ2LR6hkUqAGWZ2zdy","https://www.defined.fi/sol/dFVMDELpHeSL4CfCmNiuGS6XRyxSAgP7AwW266Lpump?maker=EwwoZMUgA2HHm8m3EJ4MzfaeErrZ2LR6hkUqAGWZ2zdy")</f>
        <v/>
      </c>
      <c r="M67">
        <f>HYPERLINK("https://dexscreener.com/solana/dFVMDELpHeSL4CfCmNiuGS6XRyxSAgP7AwW266Lpump?maker=EwwoZMUgA2HHm8m3EJ4MzfaeErrZ2LR6hkUqAGWZ2zdy","https://dexscreener.com/solana/dFVMDELpHeSL4CfCmNiuGS6XRyxSAgP7AwW266Lpump?maker=EwwoZMUgA2HHm8m3EJ4MzfaeErrZ2LR6hkUqAGWZ2zdy")</f>
        <v/>
      </c>
    </row>
    <row r="68">
      <c r="A68" t="inlineStr">
        <is>
          <t>DhyYkHAb4B8mpGCa9N34Jhp8ayLeoToj1RLvQmz6pump</t>
        </is>
      </c>
      <c r="B68" t="inlineStr">
        <is>
          <t>ACT</t>
        </is>
      </c>
      <c r="C68" t="n">
        <v>0</v>
      </c>
      <c r="D68" t="n">
        <v>-1.89</v>
      </c>
      <c r="E68" t="n">
        <v>-0.65</v>
      </c>
      <c r="F68" t="n">
        <v>2.92</v>
      </c>
      <c r="G68" t="n">
        <v>1.03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HYPERLINK("https://www.defined.fi/sol/DhyYkHAb4B8mpGCa9N34Jhp8ayLeoToj1RLvQmz6pump?maker=EwwoZMUgA2HHm8m3EJ4MzfaeErrZ2LR6hkUqAGWZ2zdy","https://www.defined.fi/sol/DhyYkHAb4B8mpGCa9N34Jhp8ayLeoToj1RLvQmz6pump?maker=EwwoZMUgA2HHm8m3EJ4MzfaeErrZ2LR6hkUqAGWZ2zdy")</f>
        <v/>
      </c>
      <c r="M68">
        <f>HYPERLINK("https://dexscreener.com/solana/DhyYkHAb4B8mpGCa9N34Jhp8ayLeoToj1RLvQmz6pump?maker=EwwoZMUgA2HHm8m3EJ4MzfaeErrZ2LR6hkUqAGWZ2zdy","https://dexscreener.com/solana/DhyYkHAb4B8mpGCa9N34Jhp8ayLeoToj1RLvQmz6pump?maker=EwwoZMUgA2HHm8m3EJ4MzfaeErrZ2LR6hkUqAGWZ2zdy")</f>
        <v/>
      </c>
    </row>
    <row r="69">
      <c r="A69" t="inlineStr">
        <is>
          <t>2jMqFewHv11qiRfupKLe1JoT63yJ34ePULZkZnx2pump</t>
        </is>
      </c>
      <c r="B69" t="inlineStr">
        <is>
          <t>karkat</t>
        </is>
      </c>
      <c r="C69" t="n">
        <v>0</v>
      </c>
      <c r="D69" t="n">
        <v>-1.16</v>
      </c>
      <c r="E69" t="n">
        <v>-0.4</v>
      </c>
      <c r="F69" t="n">
        <v>2.92</v>
      </c>
      <c r="G69" t="n">
        <v>1.77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HYPERLINK("https://www.defined.fi/sol/2jMqFewHv11qiRfupKLe1JoT63yJ34ePULZkZnx2pump?maker=EwwoZMUgA2HHm8m3EJ4MzfaeErrZ2LR6hkUqAGWZ2zdy","https://www.defined.fi/sol/2jMqFewHv11qiRfupKLe1JoT63yJ34ePULZkZnx2pump?maker=EwwoZMUgA2HHm8m3EJ4MzfaeErrZ2LR6hkUqAGWZ2zdy")</f>
        <v/>
      </c>
      <c r="M69">
        <f>HYPERLINK("https://dexscreener.com/solana/2jMqFewHv11qiRfupKLe1JoT63yJ34ePULZkZnx2pump?maker=EwwoZMUgA2HHm8m3EJ4MzfaeErrZ2LR6hkUqAGWZ2zdy","https://dexscreener.com/solana/2jMqFewHv11qiRfupKLe1JoT63yJ34ePULZkZnx2pump?maker=EwwoZMUgA2HHm8m3EJ4MzfaeErrZ2LR6hkUqAGWZ2zdy")</f>
        <v/>
      </c>
    </row>
    <row r="70">
      <c r="A70" t="inlineStr">
        <is>
          <t>9NSJ5qhm62AYcWqVjr8qZVF7SSa7NMwqswKm2a6Qpump</t>
        </is>
      </c>
      <c r="B70" t="inlineStr">
        <is>
          <t>GROK</t>
        </is>
      </c>
      <c r="C70" t="n">
        <v>0</v>
      </c>
      <c r="D70" t="n">
        <v>-3.08</v>
      </c>
      <c r="E70" t="n">
        <v>-0.8100000000000001</v>
      </c>
      <c r="F70" t="n">
        <v>3.78</v>
      </c>
      <c r="G70" t="n">
        <v>0.704</v>
      </c>
      <c r="H70" t="n">
        <v>2</v>
      </c>
      <c r="I70" t="n">
        <v>1</v>
      </c>
      <c r="J70" t="n">
        <v>-1</v>
      </c>
      <c r="K70" t="n">
        <v>-1</v>
      </c>
      <c r="L70">
        <f>HYPERLINK("https://www.defined.fi/sol/9NSJ5qhm62AYcWqVjr8qZVF7SSa7NMwqswKm2a6Qpump?maker=EwwoZMUgA2HHm8m3EJ4MzfaeErrZ2LR6hkUqAGWZ2zdy","https://www.defined.fi/sol/9NSJ5qhm62AYcWqVjr8qZVF7SSa7NMwqswKm2a6Qpump?maker=EwwoZMUgA2HHm8m3EJ4MzfaeErrZ2LR6hkUqAGWZ2zdy")</f>
        <v/>
      </c>
      <c r="M70">
        <f>HYPERLINK("https://dexscreener.com/solana/9NSJ5qhm62AYcWqVjr8qZVF7SSa7NMwqswKm2a6Qpump?maker=EwwoZMUgA2HHm8m3EJ4MzfaeErrZ2LR6hkUqAGWZ2zdy","https://dexscreener.com/solana/9NSJ5qhm62AYcWqVjr8qZVF7SSa7NMwqswKm2a6Qpump?maker=EwwoZMUgA2HHm8m3EJ4MzfaeErrZ2LR6hkUqAGWZ2zdy")</f>
        <v/>
      </c>
    </row>
    <row r="71">
      <c r="A71" t="inlineStr">
        <is>
          <t>HzhhfexEbj3dnVr55mBhiq4Zzh7kSQdDWdjxrMX3pump</t>
        </is>
      </c>
      <c r="B71" t="inlineStr">
        <is>
          <t>EACC</t>
        </is>
      </c>
      <c r="C71" t="n">
        <v>0</v>
      </c>
      <c r="D71" t="n">
        <v>27.35</v>
      </c>
      <c r="E71" t="n">
        <v>7.22</v>
      </c>
      <c r="F71" t="n">
        <v>3.79</v>
      </c>
      <c r="G71" t="n">
        <v>31.14</v>
      </c>
      <c r="H71" t="n">
        <v>2</v>
      </c>
      <c r="I71" t="n">
        <v>7</v>
      </c>
      <c r="J71" t="n">
        <v>-1</v>
      </c>
      <c r="K71" t="n">
        <v>-1</v>
      </c>
      <c r="L71">
        <f>HYPERLINK("https://www.defined.fi/sol/HzhhfexEbj3dnVr55mBhiq4Zzh7kSQdDWdjxrMX3pump?maker=EwwoZMUgA2HHm8m3EJ4MzfaeErrZ2LR6hkUqAGWZ2zdy","https://www.defined.fi/sol/HzhhfexEbj3dnVr55mBhiq4Zzh7kSQdDWdjxrMX3pump?maker=EwwoZMUgA2HHm8m3EJ4MzfaeErrZ2LR6hkUqAGWZ2zdy")</f>
        <v/>
      </c>
      <c r="M71">
        <f>HYPERLINK("https://dexscreener.com/solana/HzhhfexEbj3dnVr55mBhiq4Zzh7kSQdDWdjxrMX3pump?maker=EwwoZMUgA2HHm8m3EJ4MzfaeErrZ2LR6hkUqAGWZ2zdy","https://dexscreener.com/solana/HzhhfexEbj3dnVr55mBhiq4Zzh7kSQdDWdjxrMX3pump?maker=EwwoZMUgA2HHm8m3EJ4MzfaeErrZ2LR6hkUqAGWZ2zdy")</f>
        <v/>
      </c>
    </row>
    <row r="72">
      <c r="A72" t="inlineStr">
        <is>
          <t>Fwo7NLeWSmJWPcmbLbAZfCaKwwUTsuEy2i1devj2pump</t>
        </is>
      </c>
      <c r="B72" t="inlineStr">
        <is>
          <t>AINirvana</t>
        </is>
      </c>
      <c r="C72" t="n">
        <v>0</v>
      </c>
      <c r="D72" t="n">
        <v>-0.914</v>
      </c>
      <c r="E72" t="n">
        <v>-0.31</v>
      </c>
      <c r="F72" t="n">
        <v>2.91</v>
      </c>
      <c r="G72" t="n">
        <v>2</v>
      </c>
      <c r="H72" t="n">
        <v>3</v>
      </c>
      <c r="I72" t="n">
        <v>1</v>
      </c>
      <c r="J72" t="n">
        <v>-1</v>
      </c>
      <c r="K72" t="n">
        <v>-1</v>
      </c>
      <c r="L72">
        <f>HYPERLINK("https://www.defined.fi/sol/Fwo7NLeWSmJWPcmbLbAZfCaKwwUTsuEy2i1devj2pump?maker=EwwoZMUgA2HHm8m3EJ4MzfaeErrZ2LR6hkUqAGWZ2zdy","https://www.defined.fi/sol/Fwo7NLeWSmJWPcmbLbAZfCaKwwUTsuEy2i1devj2pump?maker=EwwoZMUgA2HHm8m3EJ4MzfaeErrZ2LR6hkUqAGWZ2zdy")</f>
        <v/>
      </c>
      <c r="M72">
        <f>HYPERLINK("https://dexscreener.com/solana/Fwo7NLeWSmJWPcmbLbAZfCaKwwUTsuEy2i1devj2pump?maker=EwwoZMUgA2HHm8m3EJ4MzfaeErrZ2LR6hkUqAGWZ2zdy","https://dexscreener.com/solana/Fwo7NLeWSmJWPcmbLbAZfCaKwwUTsuEy2i1devj2pump?maker=EwwoZMUgA2HHm8m3EJ4MzfaeErrZ2LR6hkUqAGWZ2zdy")</f>
        <v/>
      </c>
    </row>
    <row r="73">
      <c r="A73" t="inlineStr">
        <is>
          <t>DGNPWhLVfkEJX16jH25c6y3jQWsdVXKPFx2tD3i9pump</t>
        </is>
      </c>
      <c r="B73" t="inlineStr">
        <is>
          <t>HPMOR</t>
        </is>
      </c>
      <c r="C73" t="n">
        <v>0</v>
      </c>
      <c r="D73" t="n">
        <v>-4.49</v>
      </c>
      <c r="E73" t="n">
        <v>-0.67</v>
      </c>
      <c r="F73" t="n">
        <v>6.69</v>
      </c>
      <c r="G73" t="n">
        <v>2.21</v>
      </c>
      <c r="H73" t="n">
        <v>2</v>
      </c>
      <c r="I73" t="n">
        <v>1</v>
      </c>
      <c r="J73" t="n">
        <v>-1</v>
      </c>
      <c r="K73" t="n">
        <v>-1</v>
      </c>
      <c r="L73">
        <f>HYPERLINK("https://www.defined.fi/sol/DGNPWhLVfkEJX16jH25c6y3jQWsdVXKPFx2tD3i9pump?maker=EwwoZMUgA2HHm8m3EJ4MzfaeErrZ2LR6hkUqAGWZ2zdy","https://www.defined.fi/sol/DGNPWhLVfkEJX16jH25c6y3jQWsdVXKPFx2tD3i9pump?maker=EwwoZMUgA2HHm8m3EJ4MzfaeErrZ2LR6hkUqAGWZ2zdy")</f>
        <v/>
      </c>
      <c r="M73">
        <f>HYPERLINK("https://dexscreener.com/solana/DGNPWhLVfkEJX16jH25c6y3jQWsdVXKPFx2tD3i9pump?maker=EwwoZMUgA2HHm8m3EJ4MzfaeErrZ2LR6hkUqAGWZ2zdy","https://dexscreener.com/solana/DGNPWhLVfkEJX16jH25c6y3jQWsdVXKPFx2tD3i9pump?maker=EwwoZMUgA2HHm8m3EJ4MzfaeErrZ2LR6hkUqAGWZ2zdy")</f>
        <v/>
      </c>
    </row>
    <row r="74">
      <c r="A74" t="inlineStr">
        <is>
          <t>yJcC48AWnaFQxb4CfZY6U19aQr3Pw6RKVhuGCLVpump</t>
        </is>
      </c>
      <c r="B74" t="inlineStr">
        <is>
          <t>WoTF</t>
        </is>
      </c>
      <c r="C74" t="n">
        <v>1</v>
      </c>
      <c r="D74" t="n">
        <v>116.16</v>
      </c>
      <c r="E74" t="n">
        <v>0.9399999999999999</v>
      </c>
      <c r="F74" t="n">
        <v>124.54</v>
      </c>
      <c r="G74" t="n">
        <v>239.72</v>
      </c>
      <c r="H74" t="n">
        <v>15</v>
      </c>
      <c r="I74" t="n">
        <v>25</v>
      </c>
      <c r="J74" t="n">
        <v>-1</v>
      </c>
      <c r="K74" t="n">
        <v>-1</v>
      </c>
      <c r="L74">
        <f>HYPERLINK("https://www.defined.fi/sol/yJcC48AWnaFQxb4CfZY6U19aQr3Pw6RKVhuGCLVpump?maker=EwwoZMUgA2HHm8m3EJ4MzfaeErrZ2LR6hkUqAGWZ2zdy","https://www.defined.fi/sol/yJcC48AWnaFQxb4CfZY6U19aQr3Pw6RKVhuGCLVpump?maker=EwwoZMUgA2HHm8m3EJ4MzfaeErrZ2LR6hkUqAGWZ2zdy")</f>
        <v/>
      </c>
      <c r="M74">
        <f>HYPERLINK("https://dexscreener.com/solana/yJcC48AWnaFQxb4CfZY6U19aQr3Pw6RKVhuGCLVpump?maker=EwwoZMUgA2HHm8m3EJ4MzfaeErrZ2LR6hkUqAGWZ2zdy","https://dexscreener.com/solana/yJcC48AWnaFQxb4CfZY6U19aQr3Pw6RKVhuGCLVpump?maker=EwwoZMUgA2HHm8m3EJ4MzfaeErrZ2LR6hkUqAGWZ2zdy")</f>
        <v/>
      </c>
    </row>
    <row r="75">
      <c r="A75" t="inlineStr">
        <is>
          <t>B6tbCTAMGzMVitT8Hjj9P6oirBEfAL5cZfELjAg3pump</t>
        </is>
      </c>
      <c r="B75" t="inlineStr">
        <is>
          <t>a/alt</t>
        </is>
      </c>
      <c r="C75" t="n">
        <v>1</v>
      </c>
      <c r="D75" t="n">
        <v>-0.794</v>
      </c>
      <c r="E75" t="n">
        <v>-0.27</v>
      </c>
      <c r="F75" t="n">
        <v>2.91</v>
      </c>
      <c r="G75" t="n">
        <v>2.12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HYPERLINK("https://www.defined.fi/sol/B6tbCTAMGzMVitT8Hjj9P6oirBEfAL5cZfELjAg3pump?maker=EwwoZMUgA2HHm8m3EJ4MzfaeErrZ2LR6hkUqAGWZ2zdy","https://www.defined.fi/sol/B6tbCTAMGzMVitT8Hjj9P6oirBEfAL5cZfELjAg3pump?maker=EwwoZMUgA2HHm8m3EJ4MzfaeErrZ2LR6hkUqAGWZ2zdy")</f>
        <v/>
      </c>
      <c r="M75">
        <f>HYPERLINK("https://dexscreener.com/solana/B6tbCTAMGzMVitT8Hjj9P6oirBEfAL5cZfELjAg3pump?maker=EwwoZMUgA2HHm8m3EJ4MzfaeErrZ2LR6hkUqAGWZ2zdy","https://dexscreener.com/solana/B6tbCTAMGzMVitT8Hjj9P6oirBEfAL5cZfELjAg3pump?maker=EwwoZMUgA2HHm8m3EJ4MzfaeErrZ2LR6hkUqAGWZ2zdy")</f>
        <v/>
      </c>
    </row>
    <row r="76">
      <c r="A76" t="inlineStr">
        <is>
          <t>BgmCnJMcM925oHoRW8ogwDcTLA87Pr11ymcwv36Vpump</t>
        </is>
      </c>
      <c r="B76" t="inlineStr">
        <is>
          <t>SCORE</t>
        </is>
      </c>
      <c r="C76" t="n">
        <v>1</v>
      </c>
      <c r="D76" t="n">
        <v>-7.55</v>
      </c>
      <c r="E76" t="n">
        <v>-0.61</v>
      </c>
      <c r="F76" t="n">
        <v>12.34</v>
      </c>
      <c r="G76" t="n">
        <v>4.78</v>
      </c>
      <c r="H76" t="n">
        <v>6</v>
      </c>
      <c r="I76" t="n">
        <v>2</v>
      </c>
      <c r="J76" t="n">
        <v>-1</v>
      </c>
      <c r="K76" t="n">
        <v>-1</v>
      </c>
      <c r="L76">
        <f>HYPERLINK("https://www.defined.fi/sol/BgmCnJMcM925oHoRW8ogwDcTLA87Pr11ymcwv36Vpump?maker=EwwoZMUgA2HHm8m3EJ4MzfaeErrZ2LR6hkUqAGWZ2zdy","https://www.defined.fi/sol/BgmCnJMcM925oHoRW8ogwDcTLA87Pr11ymcwv36Vpump?maker=EwwoZMUgA2HHm8m3EJ4MzfaeErrZ2LR6hkUqAGWZ2zdy")</f>
        <v/>
      </c>
      <c r="M76">
        <f>HYPERLINK("https://dexscreener.com/solana/BgmCnJMcM925oHoRW8ogwDcTLA87Pr11ymcwv36Vpump?maker=EwwoZMUgA2HHm8m3EJ4MzfaeErrZ2LR6hkUqAGWZ2zdy","https://dexscreener.com/solana/BgmCnJMcM925oHoRW8ogwDcTLA87Pr11ymcwv36Vpump?maker=EwwoZMUgA2HHm8m3EJ4MzfaeErrZ2LR6hkUqAGWZ2zdy")</f>
        <v/>
      </c>
    </row>
    <row r="77">
      <c r="A77" t="inlineStr">
        <is>
          <t>3JtfvzFVzkPh1we7DPDGW5xPsrPB5nX5dbAVgTeVpump</t>
        </is>
      </c>
      <c r="B77" t="inlineStr">
        <is>
          <t>$some</t>
        </is>
      </c>
      <c r="C77" t="n">
        <v>1</v>
      </c>
      <c r="D77" t="n">
        <v>-2.6</v>
      </c>
      <c r="E77" t="n">
        <v>-0.55</v>
      </c>
      <c r="F77" t="n">
        <v>4.73</v>
      </c>
      <c r="G77" t="n">
        <v>2.13</v>
      </c>
      <c r="H77" t="n">
        <v>5</v>
      </c>
      <c r="I77" t="n">
        <v>3</v>
      </c>
      <c r="J77" t="n">
        <v>-1</v>
      </c>
      <c r="K77" t="n">
        <v>-1</v>
      </c>
      <c r="L77">
        <f>HYPERLINK("https://www.defined.fi/sol/3JtfvzFVzkPh1we7DPDGW5xPsrPB5nX5dbAVgTeVpump?maker=EwwoZMUgA2HHm8m3EJ4MzfaeErrZ2LR6hkUqAGWZ2zdy","https://www.defined.fi/sol/3JtfvzFVzkPh1we7DPDGW5xPsrPB5nX5dbAVgTeVpump?maker=EwwoZMUgA2HHm8m3EJ4MzfaeErrZ2LR6hkUqAGWZ2zdy")</f>
        <v/>
      </c>
      <c r="M77">
        <f>HYPERLINK("https://dexscreener.com/solana/3JtfvzFVzkPh1we7DPDGW5xPsrPB5nX5dbAVgTeVpump?maker=EwwoZMUgA2HHm8m3EJ4MzfaeErrZ2LR6hkUqAGWZ2zdy","https://dexscreener.com/solana/3JtfvzFVzkPh1we7DPDGW5xPsrPB5nX5dbAVgTeVpump?maker=EwwoZMUgA2HHm8m3EJ4MzfaeErrZ2LR6hkUqAGWZ2zdy")</f>
        <v/>
      </c>
    </row>
    <row r="78">
      <c r="A78" t="inlineStr">
        <is>
          <t>35rQG6zu7ShrpA46zRT5Jubh52NctbUpgnXMXQo5pump</t>
        </is>
      </c>
      <c r="B78" t="inlineStr">
        <is>
          <t>deepfake</t>
        </is>
      </c>
      <c r="C78" t="n">
        <v>1</v>
      </c>
      <c r="D78" t="n">
        <v>0.643</v>
      </c>
      <c r="E78" t="n">
        <v>0.22</v>
      </c>
      <c r="F78" t="n">
        <v>2.96</v>
      </c>
      <c r="G78" t="n">
        <v>3.6</v>
      </c>
      <c r="H78" t="n">
        <v>2</v>
      </c>
      <c r="I78" t="n">
        <v>2</v>
      </c>
      <c r="J78" t="n">
        <v>-1</v>
      </c>
      <c r="K78" t="n">
        <v>-1</v>
      </c>
      <c r="L78">
        <f>HYPERLINK("https://www.defined.fi/sol/35rQG6zu7ShrpA46zRT5Jubh52NctbUpgnXMXQo5pump?maker=EwwoZMUgA2HHm8m3EJ4MzfaeErrZ2LR6hkUqAGWZ2zdy","https://www.defined.fi/sol/35rQG6zu7ShrpA46zRT5Jubh52NctbUpgnXMXQo5pump?maker=EwwoZMUgA2HHm8m3EJ4MzfaeErrZ2LR6hkUqAGWZ2zdy")</f>
        <v/>
      </c>
      <c r="M78">
        <f>HYPERLINK("https://dexscreener.com/solana/35rQG6zu7ShrpA46zRT5Jubh52NctbUpgnXMXQo5pump?maker=EwwoZMUgA2HHm8m3EJ4MzfaeErrZ2LR6hkUqAGWZ2zdy","https://dexscreener.com/solana/35rQG6zu7ShrpA46zRT5Jubh52NctbUpgnXMXQo5pump?maker=EwwoZMUgA2HHm8m3EJ4MzfaeErrZ2LR6hkUqAGWZ2zdy")</f>
        <v/>
      </c>
    </row>
    <row r="79">
      <c r="A79" t="inlineStr">
        <is>
          <t>5AFpf9H8CPpmHe9gmwZYQPtup3MDZ887PUxvY1yapump</t>
        </is>
      </c>
      <c r="B79" t="inlineStr">
        <is>
          <t>glados-137</t>
        </is>
      </c>
      <c r="C79" t="n">
        <v>1</v>
      </c>
      <c r="D79" t="n">
        <v>5</v>
      </c>
      <c r="E79" t="n">
        <v>0.27</v>
      </c>
      <c r="F79" t="n">
        <v>18.86</v>
      </c>
      <c r="G79" t="n">
        <v>23.86</v>
      </c>
      <c r="H79" t="n">
        <v>4</v>
      </c>
      <c r="I79" t="n">
        <v>2</v>
      </c>
      <c r="J79" t="n">
        <v>-1</v>
      </c>
      <c r="K79" t="n">
        <v>-1</v>
      </c>
      <c r="L79">
        <f>HYPERLINK("https://www.defined.fi/sol/5AFpf9H8CPpmHe9gmwZYQPtup3MDZ887PUxvY1yapump?maker=EwwoZMUgA2HHm8m3EJ4MzfaeErrZ2LR6hkUqAGWZ2zdy","https://www.defined.fi/sol/5AFpf9H8CPpmHe9gmwZYQPtup3MDZ887PUxvY1yapump?maker=EwwoZMUgA2HHm8m3EJ4MzfaeErrZ2LR6hkUqAGWZ2zdy")</f>
        <v/>
      </c>
      <c r="M79">
        <f>HYPERLINK("https://dexscreener.com/solana/5AFpf9H8CPpmHe9gmwZYQPtup3MDZ887PUxvY1yapump?maker=EwwoZMUgA2HHm8m3EJ4MzfaeErrZ2LR6hkUqAGWZ2zdy","https://dexscreener.com/solana/5AFpf9H8CPpmHe9gmwZYQPtup3MDZ887PUxvY1yapump?maker=EwwoZMUgA2HHm8m3EJ4MzfaeErrZ2LR6hkUqAGWZ2zdy")</f>
        <v/>
      </c>
    </row>
    <row r="80">
      <c r="A80" t="inlineStr">
        <is>
          <t>4EHSqpqovdqKHUhxKj9zxeAtKuH6vBPEXPwBTAQtpump</t>
        </is>
      </c>
      <c r="B80" t="inlineStr">
        <is>
          <t>THE</t>
        </is>
      </c>
      <c r="C80" t="n">
        <v>1</v>
      </c>
      <c r="D80" t="n">
        <v>-2.54</v>
      </c>
      <c r="E80" t="n">
        <v>-0.67</v>
      </c>
      <c r="F80" t="n">
        <v>3.76</v>
      </c>
      <c r="G80" t="n">
        <v>1.23</v>
      </c>
      <c r="H80" t="n">
        <v>2</v>
      </c>
      <c r="I80" t="n">
        <v>1</v>
      </c>
      <c r="J80" t="n">
        <v>-1</v>
      </c>
      <c r="K80" t="n">
        <v>-1</v>
      </c>
      <c r="L80">
        <f>HYPERLINK("https://www.defined.fi/sol/4EHSqpqovdqKHUhxKj9zxeAtKuH6vBPEXPwBTAQtpump?maker=EwwoZMUgA2HHm8m3EJ4MzfaeErrZ2LR6hkUqAGWZ2zdy","https://www.defined.fi/sol/4EHSqpqovdqKHUhxKj9zxeAtKuH6vBPEXPwBTAQtpump?maker=EwwoZMUgA2HHm8m3EJ4MzfaeErrZ2LR6hkUqAGWZ2zdy")</f>
        <v/>
      </c>
      <c r="M80">
        <f>HYPERLINK("https://dexscreener.com/solana/4EHSqpqovdqKHUhxKj9zxeAtKuH6vBPEXPwBTAQtpump?maker=EwwoZMUgA2HHm8m3EJ4MzfaeErrZ2LR6hkUqAGWZ2zdy","https://dexscreener.com/solana/4EHSqpqovdqKHUhxKj9zxeAtKuH6vBPEXPwBTAQtpump?maker=EwwoZMUgA2HHm8m3EJ4MzfaeErrZ2LR6hkUqAGWZ2zdy")</f>
        <v/>
      </c>
    </row>
    <row r="81">
      <c r="A81" t="inlineStr">
        <is>
          <t>8YSTt9qbkMD1gboEnRmTrscVoZ8i8CDh8vf1XBcdpump</t>
        </is>
      </c>
      <c r="B81" t="inlineStr">
        <is>
          <t>miri</t>
        </is>
      </c>
      <c r="C81" t="n">
        <v>1</v>
      </c>
      <c r="D81" t="n">
        <v>-1.34</v>
      </c>
      <c r="E81" t="n">
        <v>-0.46</v>
      </c>
      <c r="F81" t="n">
        <v>2.9</v>
      </c>
      <c r="G81" t="n">
        <v>1.56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HYPERLINK("https://www.defined.fi/sol/8YSTt9qbkMD1gboEnRmTrscVoZ8i8CDh8vf1XBcdpump?maker=EwwoZMUgA2HHm8m3EJ4MzfaeErrZ2LR6hkUqAGWZ2zdy","https://www.defined.fi/sol/8YSTt9qbkMD1gboEnRmTrscVoZ8i8CDh8vf1XBcdpump?maker=EwwoZMUgA2HHm8m3EJ4MzfaeErrZ2LR6hkUqAGWZ2zdy")</f>
        <v/>
      </c>
      <c r="M81">
        <f>HYPERLINK("https://dexscreener.com/solana/8YSTt9qbkMD1gboEnRmTrscVoZ8i8CDh8vf1XBcdpump?maker=EwwoZMUgA2HHm8m3EJ4MzfaeErrZ2LR6hkUqAGWZ2zdy","https://dexscreener.com/solana/8YSTt9qbkMD1gboEnRmTrscVoZ8i8CDh8vf1XBcdpump?maker=EwwoZMUgA2HHm8m3EJ4MzfaeErrZ2LR6hkUqAGWZ2zdy")</f>
        <v/>
      </c>
    </row>
    <row r="82">
      <c r="A82" t="inlineStr">
        <is>
          <t>BCVZrMXZgsgpjBqUX9qPLX4N6d5JUsC8MCj8zEvGpump</t>
        </is>
      </c>
      <c r="B82" t="inlineStr">
        <is>
          <t>tels</t>
        </is>
      </c>
      <c r="C82" t="n">
        <v>1</v>
      </c>
      <c r="D82" t="n">
        <v>-2.15</v>
      </c>
      <c r="E82" t="n">
        <v>-0.57</v>
      </c>
      <c r="F82" t="n">
        <v>3.75</v>
      </c>
      <c r="G82" t="n">
        <v>1.61</v>
      </c>
      <c r="H82" t="n">
        <v>2</v>
      </c>
      <c r="I82" t="n">
        <v>1</v>
      </c>
      <c r="J82" t="n">
        <v>-1</v>
      </c>
      <c r="K82" t="n">
        <v>-1</v>
      </c>
      <c r="L82">
        <f>HYPERLINK("https://www.defined.fi/sol/BCVZrMXZgsgpjBqUX9qPLX4N6d5JUsC8MCj8zEvGpump?maker=EwwoZMUgA2HHm8m3EJ4MzfaeErrZ2LR6hkUqAGWZ2zdy","https://www.defined.fi/sol/BCVZrMXZgsgpjBqUX9qPLX4N6d5JUsC8MCj8zEvGpump?maker=EwwoZMUgA2HHm8m3EJ4MzfaeErrZ2LR6hkUqAGWZ2zdy")</f>
        <v/>
      </c>
      <c r="M82">
        <f>HYPERLINK("https://dexscreener.com/solana/BCVZrMXZgsgpjBqUX9qPLX4N6d5JUsC8MCj8zEvGpump?maker=EwwoZMUgA2HHm8m3EJ4MzfaeErrZ2LR6hkUqAGWZ2zdy","https://dexscreener.com/solana/BCVZrMXZgsgpjBqUX9qPLX4N6d5JUsC8MCj8zEvGpump?maker=EwwoZMUgA2HHm8m3EJ4MzfaeErrZ2LR6hkUqAGWZ2zdy")</f>
        <v/>
      </c>
    </row>
    <row r="83">
      <c r="A83" t="inlineStr">
        <is>
          <t>2doHxh9QGWK7qfy6e2shaxeURXocvKiXysiMj3SMpump</t>
        </is>
      </c>
      <c r="B83" t="inlineStr">
        <is>
          <t>Ampdot</t>
        </is>
      </c>
      <c r="C83" t="n">
        <v>1</v>
      </c>
      <c r="D83" t="n">
        <v>-5.89</v>
      </c>
      <c r="E83" t="n">
        <v>-0.68</v>
      </c>
      <c r="F83" t="n">
        <v>8.609999999999999</v>
      </c>
      <c r="G83" t="n">
        <v>2.72</v>
      </c>
      <c r="H83" t="n">
        <v>3</v>
      </c>
      <c r="I83" t="n">
        <v>1</v>
      </c>
      <c r="J83" t="n">
        <v>-1</v>
      </c>
      <c r="K83" t="n">
        <v>-1</v>
      </c>
      <c r="L83">
        <f>HYPERLINK("https://www.defined.fi/sol/2doHxh9QGWK7qfy6e2shaxeURXocvKiXysiMj3SMpump?maker=EwwoZMUgA2HHm8m3EJ4MzfaeErrZ2LR6hkUqAGWZ2zdy","https://www.defined.fi/sol/2doHxh9QGWK7qfy6e2shaxeURXocvKiXysiMj3SMpump?maker=EwwoZMUgA2HHm8m3EJ4MzfaeErrZ2LR6hkUqAGWZ2zdy")</f>
        <v/>
      </c>
      <c r="M83">
        <f>HYPERLINK("https://dexscreener.com/solana/2doHxh9QGWK7qfy6e2shaxeURXocvKiXysiMj3SMpump?maker=EwwoZMUgA2HHm8m3EJ4MzfaeErrZ2LR6hkUqAGWZ2zdy","https://dexscreener.com/solana/2doHxh9QGWK7qfy6e2shaxeURXocvKiXysiMj3SMpump?maker=EwwoZMUgA2HHm8m3EJ4MzfaeErrZ2LR6hkUqAGWZ2zdy")</f>
        <v/>
      </c>
    </row>
    <row r="84">
      <c r="A84" t="inlineStr">
        <is>
          <t>C8zVY7RLLjFjdTarznJthTuoMJJXKmgsYNBYu9yApump</t>
        </is>
      </c>
      <c r="B84" t="inlineStr">
        <is>
          <t>WHALEAI</t>
        </is>
      </c>
      <c r="C84" t="n">
        <v>1</v>
      </c>
      <c r="D84" t="n">
        <v>-3.65</v>
      </c>
      <c r="E84" t="n">
        <v>-0.64</v>
      </c>
      <c r="F84" t="n">
        <v>5.7</v>
      </c>
      <c r="G84" t="n">
        <v>2.05</v>
      </c>
      <c r="H84" t="n">
        <v>2</v>
      </c>
      <c r="I84" t="n">
        <v>1</v>
      </c>
      <c r="J84" t="n">
        <v>-1</v>
      </c>
      <c r="K84" t="n">
        <v>-1</v>
      </c>
      <c r="L84">
        <f>HYPERLINK("https://www.defined.fi/sol/C8zVY7RLLjFjdTarznJthTuoMJJXKmgsYNBYu9yApump?maker=EwwoZMUgA2HHm8m3EJ4MzfaeErrZ2LR6hkUqAGWZ2zdy","https://www.defined.fi/sol/C8zVY7RLLjFjdTarznJthTuoMJJXKmgsYNBYu9yApump?maker=EwwoZMUgA2HHm8m3EJ4MzfaeErrZ2LR6hkUqAGWZ2zdy")</f>
        <v/>
      </c>
      <c r="M84">
        <f>HYPERLINK("https://dexscreener.com/solana/C8zVY7RLLjFjdTarznJthTuoMJJXKmgsYNBYu9yApump?maker=EwwoZMUgA2HHm8m3EJ4MzfaeErrZ2LR6hkUqAGWZ2zdy","https://dexscreener.com/solana/C8zVY7RLLjFjdTarznJthTuoMJJXKmgsYNBYu9yApump?maker=EwwoZMUgA2HHm8m3EJ4MzfaeErrZ2LR6hkUqAGWZ2zdy")</f>
        <v/>
      </c>
    </row>
    <row r="85">
      <c r="A85" t="inlineStr">
        <is>
          <t>EHrqe5bf4Su5Pi7Aj6uqUxHKyToC3s2BtbXekLWvpump</t>
        </is>
      </c>
      <c r="B85" t="inlineStr">
        <is>
          <t>Numochan</t>
        </is>
      </c>
      <c r="C85" t="n">
        <v>1</v>
      </c>
      <c r="D85" t="n">
        <v>-6.74</v>
      </c>
      <c r="E85" t="n">
        <v>-0.78</v>
      </c>
      <c r="F85" t="n">
        <v>8.609999999999999</v>
      </c>
      <c r="G85" t="n">
        <v>1.87</v>
      </c>
      <c r="H85" t="n">
        <v>3</v>
      </c>
      <c r="I85" t="n">
        <v>1</v>
      </c>
      <c r="J85" t="n">
        <v>-1</v>
      </c>
      <c r="K85" t="n">
        <v>-1</v>
      </c>
      <c r="L85">
        <f>HYPERLINK("https://www.defined.fi/sol/EHrqe5bf4Su5Pi7Aj6uqUxHKyToC3s2BtbXekLWvpump?maker=EwwoZMUgA2HHm8m3EJ4MzfaeErrZ2LR6hkUqAGWZ2zdy","https://www.defined.fi/sol/EHrqe5bf4Su5Pi7Aj6uqUxHKyToC3s2BtbXekLWvpump?maker=EwwoZMUgA2HHm8m3EJ4MzfaeErrZ2LR6hkUqAGWZ2zdy")</f>
        <v/>
      </c>
      <c r="M85">
        <f>HYPERLINK("https://dexscreener.com/solana/EHrqe5bf4Su5Pi7Aj6uqUxHKyToC3s2BtbXekLWvpump?maker=EwwoZMUgA2HHm8m3EJ4MzfaeErrZ2LR6hkUqAGWZ2zdy","https://dexscreener.com/solana/EHrqe5bf4Su5Pi7Aj6uqUxHKyToC3s2BtbXekLWvpump?maker=EwwoZMUgA2HHm8m3EJ4MzfaeErrZ2LR6hkUqAGWZ2zdy")</f>
        <v/>
      </c>
    </row>
    <row r="86">
      <c r="A86" t="inlineStr">
        <is>
          <t>71SiE8po2g79f47sB1inkftA7WkzqBKxR54pBfvXpump</t>
        </is>
      </c>
      <c r="B86" t="inlineStr">
        <is>
          <t>numo</t>
        </is>
      </c>
      <c r="C86" t="n">
        <v>1</v>
      </c>
      <c r="D86" t="n">
        <v>-0.398</v>
      </c>
      <c r="E86" t="n">
        <v>-1</v>
      </c>
      <c r="F86" t="n">
        <v>0.963</v>
      </c>
      <c r="G86" t="n">
        <v>0.5649999999999999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HYPERLINK("https://www.defined.fi/sol/71SiE8po2g79f47sB1inkftA7WkzqBKxR54pBfvXpump?maker=EwwoZMUgA2HHm8m3EJ4MzfaeErrZ2LR6hkUqAGWZ2zdy","https://www.defined.fi/sol/71SiE8po2g79f47sB1inkftA7WkzqBKxR54pBfvXpump?maker=EwwoZMUgA2HHm8m3EJ4MzfaeErrZ2LR6hkUqAGWZ2zdy")</f>
        <v/>
      </c>
      <c r="M86">
        <f>HYPERLINK("https://dexscreener.com/solana/71SiE8po2g79f47sB1inkftA7WkzqBKxR54pBfvXpump?maker=EwwoZMUgA2HHm8m3EJ4MzfaeErrZ2LR6hkUqAGWZ2zdy","https://dexscreener.com/solana/71SiE8po2g79f47sB1inkftA7WkzqBKxR54pBfvXpump?maker=EwwoZMUgA2HHm8m3EJ4MzfaeErrZ2LR6hkUqAGWZ2zdy")</f>
        <v/>
      </c>
    </row>
    <row r="87">
      <c r="A87" t="inlineStr">
        <is>
          <t>D57CP6MA7G5idNmxAuigU6W8uPeiGvDVuuwh4z2ypump</t>
        </is>
      </c>
      <c r="B87" t="inlineStr">
        <is>
          <t>LOOM</t>
        </is>
      </c>
      <c r="C87" t="n">
        <v>1</v>
      </c>
      <c r="D87" t="n">
        <v>37.48</v>
      </c>
      <c r="E87" t="n">
        <v>0.66</v>
      </c>
      <c r="F87" t="n">
        <v>57.25</v>
      </c>
      <c r="G87" t="n">
        <v>94.01000000000001</v>
      </c>
      <c r="H87" t="n">
        <v>17</v>
      </c>
      <c r="I87" t="n">
        <v>19</v>
      </c>
      <c r="J87" t="n">
        <v>-1</v>
      </c>
      <c r="K87" t="n">
        <v>-1</v>
      </c>
      <c r="L87">
        <f>HYPERLINK("https://www.defined.fi/sol/D57CP6MA7G5idNmxAuigU6W8uPeiGvDVuuwh4z2ypump?maker=EwwoZMUgA2HHm8m3EJ4MzfaeErrZ2LR6hkUqAGWZ2zdy","https://www.defined.fi/sol/D57CP6MA7G5idNmxAuigU6W8uPeiGvDVuuwh4z2ypump?maker=EwwoZMUgA2HHm8m3EJ4MzfaeErrZ2LR6hkUqAGWZ2zdy")</f>
        <v/>
      </c>
      <c r="M87">
        <f>HYPERLINK("https://dexscreener.com/solana/D57CP6MA7G5idNmxAuigU6W8uPeiGvDVuuwh4z2ypump?maker=EwwoZMUgA2HHm8m3EJ4MzfaeErrZ2LR6hkUqAGWZ2zdy","https://dexscreener.com/solana/D57CP6MA7G5idNmxAuigU6W8uPeiGvDVuuwh4z2ypump?maker=EwwoZMUgA2HHm8m3EJ4MzfaeErrZ2LR6hkUqAGWZ2zdy")</f>
        <v/>
      </c>
    </row>
    <row r="88">
      <c r="A88" t="inlineStr">
        <is>
          <t>9Za5hA1XFyGBNbGNEJH7v411AXaW19WMhKaAvamUgT7T</t>
        </is>
      </c>
      <c r="B88" t="inlineStr">
        <is>
          <t>Elysium</t>
        </is>
      </c>
      <c r="C88" t="n">
        <v>1</v>
      </c>
      <c r="D88" t="n">
        <v>3.47</v>
      </c>
      <c r="E88" t="n">
        <v>0.17</v>
      </c>
      <c r="F88" t="n">
        <v>20.83</v>
      </c>
      <c r="G88" t="n">
        <v>24.3</v>
      </c>
      <c r="H88" t="n">
        <v>6</v>
      </c>
      <c r="I88" t="n">
        <v>3</v>
      </c>
      <c r="J88" t="n">
        <v>-1</v>
      </c>
      <c r="K88" t="n">
        <v>-1</v>
      </c>
      <c r="L88">
        <f>HYPERLINK("https://www.defined.fi/sol/9Za5hA1XFyGBNbGNEJH7v411AXaW19WMhKaAvamUgT7T?maker=EwwoZMUgA2HHm8m3EJ4MzfaeErrZ2LR6hkUqAGWZ2zdy","https://www.defined.fi/sol/9Za5hA1XFyGBNbGNEJH7v411AXaW19WMhKaAvamUgT7T?maker=EwwoZMUgA2HHm8m3EJ4MzfaeErrZ2LR6hkUqAGWZ2zdy")</f>
        <v/>
      </c>
      <c r="M88">
        <f>HYPERLINK("https://dexscreener.com/solana/9Za5hA1XFyGBNbGNEJH7v411AXaW19WMhKaAvamUgT7T?maker=EwwoZMUgA2HHm8m3EJ4MzfaeErrZ2LR6hkUqAGWZ2zdy","https://dexscreener.com/solana/9Za5hA1XFyGBNbGNEJH7v411AXaW19WMhKaAvamUgT7T?maker=EwwoZMUgA2HHm8m3EJ4MzfaeErrZ2LR6hkUqAGWZ2zdy")</f>
        <v/>
      </c>
    </row>
    <row r="89">
      <c r="A89" t="inlineStr">
        <is>
          <t>66irswy3sn6ueuW48jW8PKp1iumqKrD6U7tgCfuywm4</t>
        </is>
      </c>
      <c r="B89" t="inlineStr">
        <is>
          <t>Leilan</t>
        </is>
      </c>
      <c r="C89" t="n">
        <v>1</v>
      </c>
      <c r="D89" t="n">
        <v>-1.97</v>
      </c>
      <c r="E89" t="n">
        <v>-0.41</v>
      </c>
      <c r="F89" t="n">
        <v>4.74</v>
      </c>
      <c r="G89" t="n">
        <v>2.77</v>
      </c>
      <c r="H89" t="n">
        <v>2</v>
      </c>
      <c r="I89" t="n">
        <v>1</v>
      </c>
      <c r="J89" t="n">
        <v>-1</v>
      </c>
      <c r="K89" t="n">
        <v>-1</v>
      </c>
      <c r="L89">
        <f>HYPERLINK("https://www.defined.fi/sol/66irswy3sn6ueuW48jW8PKp1iumqKrD6U7tgCfuywm4?maker=EwwoZMUgA2HHm8m3EJ4MzfaeErrZ2LR6hkUqAGWZ2zdy","https://www.defined.fi/sol/66irswy3sn6ueuW48jW8PKp1iumqKrD6U7tgCfuywm4?maker=EwwoZMUgA2HHm8m3EJ4MzfaeErrZ2LR6hkUqAGWZ2zdy")</f>
        <v/>
      </c>
      <c r="M89">
        <f>HYPERLINK("https://dexscreener.com/solana/66irswy3sn6ueuW48jW8PKp1iumqKrD6U7tgCfuywm4?maker=EwwoZMUgA2HHm8m3EJ4MzfaeErrZ2LR6hkUqAGWZ2zdy","https://dexscreener.com/solana/66irswy3sn6ueuW48jW8PKp1iumqKrD6U7tgCfuywm4?maker=EwwoZMUgA2HHm8m3EJ4MzfaeErrZ2LR6hkUqAGWZ2zdy")</f>
        <v/>
      </c>
    </row>
    <row r="90">
      <c r="A90" t="inlineStr">
        <is>
          <t>G6Ja3KLn69wgZJ295JsSPee8fe686HcCgZwaMmG4Rg17</t>
        </is>
      </c>
      <c r="B90" t="inlineStr">
        <is>
          <t>GOD</t>
        </is>
      </c>
      <c r="C90" t="n">
        <v>1</v>
      </c>
      <c r="D90" t="n">
        <v>-1.37</v>
      </c>
      <c r="E90" t="n">
        <v>-0.47</v>
      </c>
      <c r="F90" t="n">
        <v>2.92</v>
      </c>
      <c r="G90" t="n">
        <v>1.54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HYPERLINK("https://www.defined.fi/sol/G6Ja3KLn69wgZJ295JsSPee8fe686HcCgZwaMmG4Rg17?maker=EwwoZMUgA2HHm8m3EJ4MzfaeErrZ2LR6hkUqAGWZ2zdy","https://www.defined.fi/sol/G6Ja3KLn69wgZJ295JsSPee8fe686HcCgZwaMmG4Rg17?maker=EwwoZMUgA2HHm8m3EJ4MzfaeErrZ2LR6hkUqAGWZ2zdy")</f>
        <v/>
      </c>
      <c r="M90">
        <f>HYPERLINK("https://dexscreener.com/solana/G6Ja3KLn69wgZJ295JsSPee8fe686HcCgZwaMmG4Rg17?maker=EwwoZMUgA2HHm8m3EJ4MzfaeErrZ2LR6hkUqAGWZ2zdy","https://dexscreener.com/solana/G6Ja3KLn69wgZJ295JsSPee8fe686HcCgZwaMmG4Rg17?maker=EwwoZMUgA2HHm8m3EJ4MzfaeErrZ2LR6hkUqAGWZ2zdy")</f>
        <v/>
      </c>
    </row>
    <row r="91">
      <c r="A91" t="inlineStr">
        <is>
          <t>9QD2oEzrMAnXkBkruNSKFnHzvPJ4bWkyrtVEwcyfpump</t>
        </is>
      </c>
      <c r="B91" t="inlineStr">
        <is>
          <t>thebes</t>
        </is>
      </c>
      <c r="C91" t="n">
        <v>1</v>
      </c>
      <c r="D91" t="n">
        <v>-0.485</v>
      </c>
      <c r="E91" t="n">
        <v>-0.57</v>
      </c>
      <c r="F91" t="n">
        <v>0.855</v>
      </c>
      <c r="G91" t="n">
        <v>0.37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HYPERLINK("https://www.defined.fi/sol/9QD2oEzrMAnXkBkruNSKFnHzvPJ4bWkyrtVEwcyfpump?maker=EwwoZMUgA2HHm8m3EJ4MzfaeErrZ2LR6hkUqAGWZ2zdy","https://www.defined.fi/sol/9QD2oEzrMAnXkBkruNSKFnHzvPJ4bWkyrtVEwcyfpump?maker=EwwoZMUgA2HHm8m3EJ4MzfaeErrZ2LR6hkUqAGWZ2zdy")</f>
        <v/>
      </c>
      <c r="M91">
        <f>HYPERLINK("https://dexscreener.com/solana/9QD2oEzrMAnXkBkruNSKFnHzvPJ4bWkyrtVEwcyfpump?maker=EwwoZMUgA2HHm8m3EJ4MzfaeErrZ2LR6hkUqAGWZ2zdy","https://dexscreener.com/solana/9QD2oEzrMAnXkBkruNSKFnHzvPJ4bWkyrtVEwcyfpump?maker=EwwoZMUgA2HHm8m3EJ4MzfaeErrZ2LR6hkUqAGWZ2zdy")</f>
        <v/>
      </c>
    </row>
    <row r="92">
      <c r="A92" t="inlineStr">
        <is>
          <t>EYM9RgX3S7QqdzUVXK2UuVsy4SH81FX8FHCYqQe1pump</t>
        </is>
      </c>
      <c r="B92" t="inlineStr">
        <is>
          <t>VICTIM</t>
        </is>
      </c>
      <c r="C92" t="n">
        <v>1</v>
      </c>
      <c r="D92" t="n">
        <v>-1.78</v>
      </c>
      <c r="E92" t="n">
        <v>-0.31</v>
      </c>
      <c r="F92" t="n">
        <v>5.71</v>
      </c>
      <c r="G92" t="n">
        <v>3.93</v>
      </c>
      <c r="H92" t="n">
        <v>3</v>
      </c>
      <c r="I92" t="n">
        <v>2</v>
      </c>
      <c r="J92" t="n">
        <v>-1</v>
      </c>
      <c r="K92" t="n">
        <v>-1</v>
      </c>
      <c r="L92">
        <f>HYPERLINK("https://www.defined.fi/sol/EYM9RgX3S7QqdzUVXK2UuVsy4SH81FX8FHCYqQe1pump?maker=EwwoZMUgA2HHm8m3EJ4MzfaeErrZ2LR6hkUqAGWZ2zdy","https://www.defined.fi/sol/EYM9RgX3S7QqdzUVXK2UuVsy4SH81FX8FHCYqQe1pump?maker=EwwoZMUgA2HHm8m3EJ4MzfaeErrZ2LR6hkUqAGWZ2zdy")</f>
        <v/>
      </c>
      <c r="M92">
        <f>HYPERLINK("https://dexscreener.com/solana/EYM9RgX3S7QqdzUVXK2UuVsy4SH81FX8FHCYqQe1pump?maker=EwwoZMUgA2HHm8m3EJ4MzfaeErrZ2LR6hkUqAGWZ2zdy","https://dexscreener.com/solana/EYM9RgX3S7QqdzUVXK2UuVsy4SH81FX8FHCYqQe1pump?maker=EwwoZMUgA2HHm8m3EJ4MzfaeErrZ2LR6hkUqAGWZ2zdy")</f>
        <v/>
      </c>
    </row>
    <row r="93">
      <c r="A93" t="inlineStr">
        <is>
          <t>FhdFGZzg2cH6fJcLYgKCQ57Ny782zAbkgnGgz89Tpump</t>
        </is>
      </c>
      <c r="B93" t="inlineStr">
        <is>
          <t>0x440x46</t>
        </is>
      </c>
      <c r="C93" t="n">
        <v>1</v>
      </c>
      <c r="D93" t="n">
        <v>-2.57</v>
      </c>
      <c r="E93" t="n">
        <v>-0.66</v>
      </c>
      <c r="F93" t="n">
        <v>3.88</v>
      </c>
      <c r="G93" t="n">
        <v>1.31</v>
      </c>
      <c r="H93" t="n">
        <v>2</v>
      </c>
      <c r="I93" t="n">
        <v>1</v>
      </c>
      <c r="J93" t="n">
        <v>-1</v>
      </c>
      <c r="K93" t="n">
        <v>-1</v>
      </c>
      <c r="L93">
        <f>HYPERLINK("https://www.defined.fi/sol/FhdFGZzg2cH6fJcLYgKCQ57Ny782zAbkgnGgz89Tpump?maker=EwwoZMUgA2HHm8m3EJ4MzfaeErrZ2LR6hkUqAGWZ2zdy","https://www.defined.fi/sol/FhdFGZzg2cH6fJcLYgKCQ57Ny782zAbkgnGgz89Tpump?maker=EwwoZMUgA2HHm8m3EJ4MzfaeErrZ2LR6hkUqAGWZ2zdy")</f>
        <v/>
      </c>
      <c r="M93">
        <f>HYPERLINK("https://dexscreener.com/solana/FhdFGZzg2cH6fJcLYgKCQ57Ny782zAbkgnGgz89Tpump?maker=EwwoZMUgA2HHm8m3EJ4MzfaeErrZ2LR6hkUqAGWZ2zdy","https://dexscreener.com/solana/FhdFGZzg2cH6fJcLYgKCQ57Ny782zAbkgnGgz89Tpump?maker=EwwoZMUgA2HHm8m3EJ4MzfaeErrZ2LR6hkUqAGWZ2zdy")</f>
        <v/>
      </c>
    </row>
    <row r="94">
      <c r="A94" t="inlineStr">
        <is>
          <t>AgHg9Q1s9aUhU7YNMH7c5pvCghFVSFcnCEJ4ePKjrDZg</t>
        </is>
      </c>
      <c r="B94" t="inlineStr">
        <is>
          <t>Thebes</t>
        </is>
      </c>
      <c r="C94" t="n">
        <v>1</v>
      </c>
      <c r="D94" t="n">
        <v>-6.81</v>
      </c>
      <c r="E94" t="n">
        <v>-0.25</v>
      </c>
      <c r="F94" t="n">
        <v>27.78</v>
      </c>
      <c r="G94" t="n">
        <v>20.91</v>
      </c>
      <c r="H94" t="n">
        <v>8</v>
      </c>
      <c r="I94" t="n">
        <v>3</v>
      </c>
      <c r="J94" t="n">
        <v>-1</v>
      </c>
      <c r="K94" t="n">
        <v>-1</v>
      </c>
      <c r="L94">
        <f>HYPERLINK("https://www.defined.fi/sol/AgHg9Q1s9aUhU7YNMH7c5pvCghFVSFcnCEJ4ePKjrDZg?maker=EwwoZMUgA2HHm8m3EJ4MzfaeErrZ2LR6hkUqAGWZ2zdy","https://www.defined.fi/sol/AgHg9Q1s9aUhU7YNMH7c5pvCghFVSFcnCEJ4ePKjrDZg?maker=EwwoZMUgA2HHm8m3EJ4MzfaeErrZ2LR6hkUqAGWZ2zdy")</f>
        <v/>
      </c>
      <c r="M94">
        <f>HYPERLINK("https://dexscreener.com/solana/AgHg9Q1s9aUhU7YNMH7c5pvCghFVSFcnCEJ4ePKjrDZg?maker=EwwoZMUgA2HHm8m3EJ4MzfaeErrZ2LR6hkUqAGWZ2zdy","https://dexscreener.com/solana/AgHg9Q1s9aUhU7YNMH7c5pvCghFVSFcnCEJ4ePKjrDZg?maker=EwwoZMUgA2HHm8m3EJ4MzfaeErrZ2LR6hkUqAGWZ2zdy")</f>
        <v/>
      </c>
    </row>
    <row r="95">
      <c r="A95" t="inlineStr">
        <is>
          <t>KBFs8Zb1V1tT9x7Ba3AWQo8jSNyL6GLuXjBx6kHpump</t>
        </is>
      </c>
      <c r="B95" t="inlineStr">
        <is>
          <t>$HIVE</t>
        </is>
      </c>
      <c r="C95" t="n">
        <v>1</v>
      </c>
      <c r="D95" t="n">
        <v>-3.11</v>
      </c>
      <c r="E95" t="n">
        <v>-0.36</v>
      </c>
      <c r="F95" t="n">
        <v>8.619999999999999</v>
      </c>
      <c r="G95" t="n">
        <v>5.52</v>
      </c>
      <c r="H95" t="n">
        <v>5</v>
      </c>
      <c r="I95" t="n">
        <v>3</v>
      </c>
      <c r="J95" t="n">
        <v>-1</v>
      </c>
      <c r="K95" t="n">
        <v>-1</v>
      </c>
      <c r="L95">
        <f>HYPERLINK("https://www.defined.fi/sol/KBFs8Zb1V1tT9x7Ba3AWQo8jSNyL6GLuXjBx6kHpump?maker=EwwoZMUgA2HHm8m3EJ4MzfaeErrZ2LR6hkUqAGWZ2zdy","https://www.defined.fi/sol/KBFs8Zb1V1tT9x7Ba3AWQo8jSNyL6GLuXjBx6kHpump?maker=EwwoZMUgA2HHm8m3EJ4MzfaeErrZ2LR6hkUqAGWZ2zdy")</f>
        <v/>
      </c>
      <c r="M95">
        <f>HYPERLINK("https://dexscreener.com/solana/KBFs8Zb1V1tT9x7Ba3AWQo8jSNyL6GLuXjBx6kHpump?maker=EwwoZMUgA2HHm8m3EJ4MzfaeErrZ2LR6hkUqAGWZ2zdy","https://dexscreener.com/solana/KBFs8Zb1V1tT9x7Ba3AWQo8jSNyL6GLuXjBx6kHpump?maker=EwwoZMUgA2HHm8m3EJ4MzfaeErrZ2LR6hkUqAGWZ2zdy")</f>
        <v/>
      </c>
    </row>
    <row r="96">
      <c r="A96" t="inlineStr">
        <is>
          <t>8X7emJy8CV5pK7UjyBKCywdfc4MTKShpUddqrqyepump</t>
        </is>
      </c>
      <c r="B96" t="inlineStr">
        <is>
          <t>Cyborgism</t>
        </is>
      </c>
      <c r="C96" t="n">
        <v>1</v>
      </c>
      <c r="D96" t="n">
        <v>-0.344</v>
      </c>
      <c r="E96" t="n">
        <v>-0.35</v>
      </c>
      <c r="F96" t="n">
        <v>0.97</v>
      </c>
      <c r="G96" t="n">
        <v>0.625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HYPERLINK("https://www.defined.fi/sol/8X7emJy8CV5pK7UjyBKCywdfc4MTKShpUddqrqyepump?maker=EwwoZMUgA2HHm8m3EJ4MzfaeErrZ2LR6hkUqAGWZ2zdy","https://www.defined.fi/sol/8X7emJy8CV5pK7UjyBKCywdfc4MTKShpUddqrqyepump?maker=EwwoZMUgA2HHm8m3EJ4MzfaeErrZ2LR6hkUqAGWZ2zdy")</f>
        <v/>
      </c>
      <c r="M96">
        <f>HYPERLINK("https://dexscreener.com/solana/8X7emJy8CV5pK7UjyBKCywdfc4MTKShpUddqrqyepump?maker=EwwoZMUgA2HHm8m3EJ4MzfaeErrZ2LR6hkUqAGWZ2zdy","https://dexscreener.com/solana/8X7emJy8CV5pK7UjyBKCywdfc4MTKShpUddqrqyepump?maker=EwwoZMUgA2HHm8m3EJ4MzfaeErrZ2LR6hkUqAGWZ2zdy")</f>
        <v/>
      </c>
    </row>
    <row r="97">
      <c r="A97" t="inlineStr">
        <is>
          <t>5ymzsgQjiaa4bXEPgrVTgNJJWyHUw3En3i9Jppb4pump</t>
        </is>
      </c>
      <c r="B97" t="inlineStr">
        <is>
          <t>blake</t>
        </is>
      </c>
      <c r="C97" t="n">
        <v>1</v>
      </c>
      <c r="D97" t="n">
        <v>-5.19</v>
      </c>
      <c r="E97" t="n">
        <v>-0.49</v>
      </c>
      <c r="F97" t="n">
        <v>10.7</v>
      </c>
      <c r="G97" t="n">
        <v>5.47</v>
      </c>
      <c r="H97" t="n">
        <v>5</v>
      </c>
      <c r="I97" t="n">
        <v>1</v>
      </c>
      <c r="J97" t="n">
        <v>-1</v>
      </c>
      <c r="K97" t="n">
        <v>-1</v>
      </c>
      <c r="L97">
        <f>HYPERLINK("https://www.defined.fi/sol/5ymzsgQjiaa4bXEPgrVTgNJJWyHUw3En3i9Jppb4pump?maker=EwwoZMUgA2HHm8m3EJ4MzfaeErrZ2LR6hkUqAGWZ2zdy","https://www.defined.fi/sol/5ymzsgQjiaa4bXEPgrVTgNJJWyHUw3En3i9Jppb4pump?maker=EwwoZMUgA2HHm8m3EJ4MzfaeErrZ2LR6hkUqAGWZ2zdy")</f>
        <v/>
      </c>
      <c r="M97">
        <f>HYPERLINK("https://dexscreener.com/solana/5ymzsgQjiaa4bXEPgrVTgNJJWyHUw3En3i9Jppb4pump?maker=EwwoZMUgA2HHm8m3EJ4MzfaeErrZ2LR6hkUqAGWZ2zdy","https://dexscreener.com/solana/5ymzsgQjiaa4bXEPgrVTgNJJWyHUw3En3i9Jppb4pump?maker=EwwoZMUgA2HHm8m3EJ4MzfaeErrZ2LR6hkUqAGWZ2zdy")</f>
        <v/>
      </c>
    </row>
    <row r="98">
      <c r="A98" t="inlineStr">
        <is>
          <t>6Gc4cGCWm2eRb5o3rcxQ9kkJWeZcJEF13SdPGay7pump</t>
        </is>
      </c>
      <c r="B98" t="inlineStr">
        <is>
          <t>Simba</t>
        </is>
      </c>
      <c r="C98" t="n">
        <v>1</v>
      </c>
      <c r="D98" t="n">
        <v>-0.909</v>
      </c>
      <c r="E98" t="n">
        <v>-0.45</v>
      </c>
      <c r="F98" t="n">
        <v>2.01</v>
      </c>
      <c r="G98" t="n">
        <v>1.1</v>
      </c>
      <c r="H98" t="n">
        <v>2</v>
      </c>
      <c r="I98" t="n">
        <v>1</v>
      </c>
      <c r="J98" t="n">
        <v>-1</v>
      </c>
      <c r="K98" t="n">
        <v>-1</v>
      </c>
      <c r="L98">
        <f>HYPERLINK("https://www.defined.fi/sol/6Gc4cGCWm2eRb5o3rcxQ9kkJWeZcJEF13SdPGay7pump?maker=EwwoZMUgA2HHm8m3EJ4MzfaeErrZ2LR6hkUqAGWZ2zdy","https://www.defined.fi/sol/6Gc4cGCWm2eRb5o3rcxQ9kkJWeZcJEF13SdPGay7pump?maker=EwwoZMUgA2HHm8m3EJ4MzfaeErrZ2LR6hkUqAGWZ2zdy")</f>
        <v/>
      </c>
      <c r="M98">
        <f>HYPERLINK("https://dexscreener.com/solana/6Gc4cGCWm2eRb5o3rcxQ9kkJWeZcJEF13SdPGay7pump?maker=EwwoZMUgA2HHm8m3EJ4MzfaeErrZ2LR6hkUqAGWZ2zdy","https://dexscreener.com/solana/6Gc4cGCWm2eRb5o3rcxQ9kkJWeZcJEF13SdPGay7pump?maker=EwwoZMUgA2HHm8m3EJ4MzfaeErrZ2LR6hkUqAGWZ2zdy")</f>
        <v/>
      </c>
    </row>
    <row r="99">
      <c r="A99" t="inlineStr">
        <is>
          <t>ETZDTrZp1tWSTPHf22cyUXiv5xGzXuBFEwJAsE8ypump</t>
        </is>
      </c>
      <c r="B99" t="inlineStr">
        <is>
          <t>xcog</t>
        </is>
      </c>
      <c r="C99" t="n">
        <v>1</v>
      </c>
      <c r="D99" t="n">
        <v>34.86</v>
      </c>
      <c r="E99" t="n">
        <v>0.32</v>
      </c>
      <c r="F99" t="n">
        <v>108.51</v>
      </c>
      <c r="G99" t="n">
        <v>142.82</v>
      </c>
      <c r="H99" t="n">
        <v>28</v>
      </c>
      <c r="I99" t="n">
        <v>29</v>
      </c>
      <c r="J99" t="n">
        <v>-1</v>
      </c>
      <c r="K99" t="n">
        <v>-1</v>
      </c>
      <c r="L99">
        <f>HYPERLINK("https://www.defined.fi/sol/ETZDTrZp1tWSTPHf22cyUXiv5xGzXuBFEwJAsE8ypump?maker=EwwoZMUgA2HHm8m3EJ4MzfaeErrZ2LR6hkUqAGWZ2zdy","https://www.defined.fi/sol/ETZDTrZp1tWSTPHf22cyUXiv5xGzXuBFEwJAsE8ypump?maker=EwwoZMUgA2HHm8m3EJ4MzfaeErrZ2LR6hkUqAGWZ2zdy")</f>
        <v/>
      </c>
      <c r="M99">
        <f>HYPERLINK("https://dexscreener.com/solana/ETZDTrZp1tWSTPHf22cyUXiv5xGzXuBFEwJAsE8ypump?maker=EwwoZMUgA2HHm8m3EJ4MzfaeErrZ2LR6hkUqAGWZ2zdy","https://dexscreener.com/solana/ETZDTrZp1tWSTPHf22cyUXiv5xGzXuBFEwJAsE8ypump?maker=EwwoZMUgA2HHm8m3EJ4MzfaeErrZ2LR6hkUqAGWZ2zdy")</f>
        <v/>
      </c>
    </row>
    <row r="100">
      <c r="A100" t="inlineStr">
        <is>
          <t>CzVFEvLphTQxx4A1QKxuqGMfSNATJhXpGpmrxgncpump</t>
        </is>
      </c>
      <c r="B100" t="inlineStr">
        <is>
          <t>BTC</t>
        </is>
      </c>
      <c r="C100" t="n">
        <v>1</v>
      </c>
      <c r="D100" t="n">
        <v>-0.349</v>
      </c>
      <c r="E100" t="n">
        <v>-1</v>
      </c>
      <c r="F100" t="n">
        <v>0.972</v>
      </c>
      <c r="G100" t="n">
        <v>0.623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HYPERLINK("https://www.defined.fi/sol/CzVFEvLphTQxx4A1QKxuqGMfSNATJhXpGpmrxgncpump?maker=EwwoZMUgA2HHm8m3EJ4MzfaeErrZ2LR6hkUqAGWZ2zdy","https://www.defined.fi/sol/CzVFEvLphTQxx4A1QKxuqGMfSNATJhXpGpmrxgncpump?maker=EwwoZMUgA2HHm8m3EJ4MzfaeErrZ2LR6hkUqAGWZ2zdy")</f>
        <v/>
      </c>
      <c r="M100">
        <f>HYPERLINK("https://dexscreener.com/solana/CzVFEvLphTQxx4A1QKxuqGMfSNATJhXpGpmrxgncpump?maker=EwwoZMUgA2HHm8m3EJ4MzfaeErrZ2LR6hkUqAGWZ2zdy","https://dexscreener.com/solana/CzVFEvLphTQxx4A1QKxuqGMfSNATJhXpGpmrxgncpump?maker=EwwoZMUgA2HHm8m3EJ4MzfaeErrZ2LR6hkUqAGWZ2zdy")</f>
        <v/>
      </c>
    </row>
    <row r="101">
      <c r="A101" t="inlineStr">
        <is>
          <t>7q9koN6yzdiP3b5noPMN4V3LVVkh1msBAzHHiVCppump</t>
        </is>
      </c>
      <c r="B101" t="inlineStr">
        <is>
          <t>Ruri</t>
        </is>
      </c>
      <c r="C101" t="n">
        <v>1</v>
      </c>
      <c r="D101" t="n">
        <v>-3.67</v>
      </c>
      <c r="E101" t="n">
        <v>-0.39</v>
      </c>
      <c r="F101" t="n">
        <v>9.4</v>
      </c>
      <c r="G101" t="n">
        <v>5.72</v>
      </c>
      <c r="H101" t="n">
        <v>7</v>
      </c>
      <c r="I101" t="n">
        <v>4</v>
      </c>
      <c r="J101" t="n">
        <v>-1</v>
      </c>
      <c r="K101" t="n">
        <v>-1</v>
      </c>
      <c r="L101">
        <f>HYPERLINK("https://www.defined.fi/sol/7q9koN6yzdiP3b5noPMN4V3LVVkh1msBAzHHiVCppump?maker=EwwoZMUgA2HHm8m3EJ4MzfaeErrZ2LR6hkUqAGWZ2zdy","https://www.defined.fi/sol/7q9koN6yzdiP3b5noPMN4V3LVVkh1msBAzHHiVCppump?maker=EwwoZMUgA2HHm8m3EJ4MzfaeErrZ2LR6hkUqAGWZ2zdy")</f>
        <v/>
      </c>
      <c r="M101">
        <f>HYPERLINK("https://dexscreener.com/solana/7q9koN6yzdiP3b5noPMN4V3LVVkh1msBAzHHiVCppump?maker=EwwoZMUgA2HHm8m3EJ4MzfaeErrZ2LR6hkUqAGWZ2zdy","https://dexscreener.com/solana/7q9koN6yzdiP3b5noPMN4V3LVVkh1msBAzHHiVCppump?maker=EwwoZMUgA2HHm8m3EJ4MzfaeErrZ2LR6hkUqAGWZ2zdy")</f>
        <v/>
      </c>
    </row>
    <row r="102">
      <c r="A102" t="inlineStr">
        <is>
          <t>Fgn3y5zLZTfi5UxP59yHbLmryWgWnHS4BFJHcsuVpump</t>
        </is>
      </c>
      <c r="B102" t="inlineStr">
        <is>
          <t>GOTE</t>
        </is>
      </c>
      <c r="C102" t="n">
        <v>1</v>
      </c>
      <c r="D102" t="n">
        <v>-1.8</v>
      </c>
      <c r="E102" t="n">
        <v>-0.38</v>
      </c>
      <c r="F102" t="n">
        <v>4.78</v>
      </c>
      <c r="G102" t="n">
        <v>2.96</v>
      </c>
      <c r="H102" t="n">
        <v>3</v>
      </c>
      <c r="I102" t="n">
        <v>1</v>
      </c>
      <c r="J102" t="n">
        <v>-1</v>
      </c>
      <c r="K102" t="n">
        <v>-1</v>
      </c>
      <c r="L102">
        <f>HYPERLINK("https://www.defined.fi/sol/Fgn3y5zLZTfi5UxP59yHbLmryWgWnHS4BFJHcsuVpump?maker=EwwoZMUgA2HHm8m3EJ4MzfaeErrZ2LR6hkUqAGWZ2zdy","https://www.defined.fi/sol/Fgn3y5zLZTfi5UxP59yHbLmryWgWnHS4BFJHcsuVpump?maker=EwwoZMUgA2HHm8m3EJ4MzfaeErrZ2LR6hkUqAGWZ2zdy")</f>
        <v/>
      </c>
      <c r="M102">
        <f>HYPERLINK("https://dexscreener.com/solana/Fgn3y5zLZTfi5UxP59yHbLmryWgWnHS4BFJHcsuVpump?maker=EwwoZMUgA2HHm8m3EJ4MzfaeErrZ2LR6hkUqAGWZ2zdy","https://dexscreener.com/solana/Fgn3y5zLZTfi5UxP59yHbLmryWgWnHS4BFJHcsuVpump?maker=EwwoZMUgA2HHm8m3EJ4MzfaeErrZ2LR6hkUqAGWZ2zdy")</f>
        <v/>
      </c>
    </row>
    <row r="103">
      <c r="A103" t="inlineStr">
        <is>
          <t>B9AFujzySVQ4Xz1cTA89f1k94utp9v3BYME2B3rpump</t>
        </is>
      </c>
      <c r="B103" t="inlineStr">
        <is>
          <t>MONGO</t>
        </is>
      </c>
      <c r="C103" t="n">
        <v>1</v>
      </c>
      <c r="D103" t="n">
        <v>-5.82</v>
      </c>
      <c r="E103" t="n">
        <v>-0.9</v>
      </c>
      <c r="F103" t="n">
        <v>6.43</v>
      </c>
      <c r="G103" t="n">
        <v>0.616</v>
      </c>
      <c r="H103" t="n">
        <v>7</v>
      </c>
      <c r="I103" t="n">
        <v>1</v>
      </c>
      <c r="J103" t="n">
        <v>-1</v>
      </c>
      <c r="K103" t="n">
        <v>-1</v>
      </c>
      <c r="L103">
        <f>HYPERLINK("https://www.defined.fi/sol/B9AFujzySVQ4Xz1cTA89f1k94utp9v3BYME2B3rpump?maker=EwwoZMUgA2HHm8m3EJ4MzfaeErrZ2LR6hkUqAGWZ2zdy","https://www.defined.fi/sol/B9AFujzySVQ4Xz1cTA89f1k94utp9v3BYME2B3rpump?maker=EwwoZMUgA2HHm8m3EJ4MzfaeErrZ2LR6hkUqAGWZ2zdy")</f>
        <v/>
      </c>
      <c r="M103">
        <f>HYPERLINK("https://dexscreener.com/solana/B9AFujzySVQ4Xz1cTA89f1k94utp9v3BYME2B3rpump?maker=EwwoZMUgA2HHm8m3EJ4MzfaeErrZ2LR6hkUqAGWZ2zdy","https://dexscreener.com/solana/B9AFujzySVQ4Xz1cTA89f1k94utp9v3BYME2B3rpump?maker=EwwoZMUgA2HHm8m3EJ4MzfaeErrZ2LR6hkUqAGWZ2zdy")</f>
        <v/>
      </c>
    </row>
    <row r="104">
      <c r="A104" t="inlineStr">
        <is>
          <t>75dh1aVyE88DiDDqN396Lkbcf4Kxj2KNGJRCTkcUpump</t>
        </is>
      </c>
      <c r="B104" t="inlineStr">
        <is>
          <t>JANUS</t>
        </is>
      </c>
      <c r="C104" t="n">
        <v>1</v>
      </c>
      <c r="D104" t="n">
        <v>-0.573</v>
      </c>
      <c r="E104" t="n">
        <v>-0.31</v>
      </c>
      <c r="F104" t="n">
        <v>1.82</v>
      </c>
      <c r="G104" t="n">
        <v>1.25</v>
      </c>
      <c r="H104" t="n">
        <v>2</v>
      </c>
      <c r="I104" t="n">
        <v>1</v>
      </c>
      <c r="J104" t="n">
        <v>-1</v>
      </c>
      <c r="K104" t="n">
        <v>-1</v>
      </c>
      <c r="L104">
        <f>HYPERLINK("https://www.defined.fi/sol/75dh1aVyE88DiDDqN396Lkbcf4Kxj2KNGJRCTkcUpump?maker=EwwoZMUgA2HHm8m3EJ4MzfaeErrZ2LR6hkUqAGWZ2zdy","https://www.defined.fi/sol/75dh1aVyE88DiDDqN396Lkbcf4Kxj2KNGJRCTkcUpump?maker=EwwoZMUgA2HHm8m3EJ4MzfaeErrZ2LR6hkUqAGWZ2zdy")</f>
        <v/>
      </c>
      <c r="M104">
        <f>HYPERLINK("https://dexscreener.com/solana/75dh1aVyE88DiDDqN396Lkbcf4Kxj2KNGJRCTkcUpump?maker=EwwoZMUgA2HHm8m3EJ4MzfaeErrZ2LR6hkUqAGWZ2zdy","https://dexscreener.com/solana/75dh1aVyE88DiDDqN396Lkbcf4Kxj2KNGJRCTkcUpump?maker=EwwoZMUgA2HHm8m3EJ4MzfaeErrZ2LR6hkUqAGWZ2zdy")</f>
        <v/>
      </c>
    </row>
    <row r="105">
      <c r="A105" t="inlineStr">
        <is>
          <t>Awif5iQnv1J2x6RHJrh3cNyaH2ghu47DsJfRgFwSpump</t>
        </is>
      </c>
      <c r="B105" t="inlineStr">
        <is>
          <t>Orb</t>
        </is>
      </c>
      <c r="C105" t="n">
        <v>1</v>
      </c>
      <c r="D105" t="n">
        <v>-0.033</v>
      </c>
      <c r="E105" t="n">
        <v>-0.03</v>
      </c>
      <c r="F105" t="n">
        <v>0.97</v>
      </c>
      <c r="G105" t="n">
        <v>0.9370000000000001</v>
      </c>
      <c r="H105" t="n">
        <v>1</v>
      </c>
      <c r="I105" t="n">
        <v>1</v>
      </c>
      <c r="J105" t="n">
        <v>-1</v>
      </c>
      <c r="K105" t="n">
        <v>-1</v>
      </c>
      <c r="L105">
        <f>HYPERLINK("https://www.defined.fi/sol/Awif5iQnv1J2x6RHJrh3cNyaH2ghu47DsJfRgFwSpump?maker=EwwoZMUgA2HHm8m3EJ4MzfaeErrZ2LR6hkUqAGWZ2zdy","https://www.defined.fi/sol/Awif5iQnv1J2x6RHJrh3cNyaH2ghu47DsJfRgFwSpump?maker=EwwoZMUgA2HHm8m3EJ4MzfaeErrZ2LR6hkUqAGWZ2zdy")</f>
        <v/>
      </c>
      <c r="M105">
        <f>HYPERLINK("https://dexscreener.com/solana/Awif5iQnv1J2x6RHJrh3cNyaH2ghu47DsJfRgFwSpump?maker=EwwoZMUgA2HHm8m3EJ4MzfaeErrZ2LR6hkUqAGWZ2zdy","https://dexscreener.com/solana/Awif5iQnv1J2x6RHJrh3cNyaH2ghu47DsJfRgFwSpump?maker=EwwoZMUgA2HHm8m3EJ4MzfaeErrZ2LR6hkUqAGWZ2zdy")</f>
        <v/>
      </c>
    </row>
    <row r="106">
      <c r="A106" t="inlineStr">
        <is>
          <t>9GmNnGBkdGBxSrnubDzTP5wf4DhWUUuVWwby3BcHxGjU</t>
        </is>
      </c>
      <c r="B106" t="inlineStr">
        <is>
          <t>ascii</t>
        </is>
      </c>
      <c r="C106" t="n">
        <v>1</v>
      </c>
      <c r="D106" t="n">
        <v>-0.644</v>
      </c>
      <c r="E106" t="n">
        <v>-0.33</v>
      </c>
      <c r="F106" t="n">
        <v>1.94</v>
      </c>
      <c r="G106" t="n">
        <v>1.29</v>
      </c>
      <c r="H106" t="n">
        <v>2</v>
      </c>
      <c r="I106" t="n">
        <v>2</v>
      </c>
      <c r="J106" t="n">
        <v>-1</v>
      </c>
      <c r="K106" t="n">
        <v>-1</v>
      </c>
      <c r="L106">
        <f>HYPERLINK("https://www.defined.fi/sol/9GmNnGBkdGBxSrnubDzTP5wf4DhWUUuVWwby3BcHxGjU?maker=EwwoZMUgA2HHm8m3EJ4MzfaeErrZ2LR6hkUqAGWZ2zdy","https://www.defined.fi/sol/9GmNnGBkdGBxSrnubDzTP5wf4DhWUUuVWwby3BcHxGjU?maker=EwwoZMUgA2HHm8m3EJ4MzfaeErrZ2LR6hkUqAGWZ2zdy")</f>
        <v/>
      </c>
      <c r="M106">
        <f>HYPERLINK("https://dexscreener.com/solana/9GmNnGBkdGBxSrnubDzTP5wf4DhWUUuVWwby3BcHxGjU?maker=EwwoZMUgA2HHm8m3EJ4MzfaeErrZ2LR6hkUqAGWZ2zdy","https://dexscreener.com/solana/9GmNnGBkdGBxSrnubDzTP5wf4DhWUUuVWwby3BcHxGjU?maker=EwwoZMUgA2HHm8m3EJ4MzfaeErrZ2LR6hkUqAGWZ2zdy")</f>
        <v/>
      </c>
    </row>
    <row r="107">
      <c r="A107" t="inlineStr">
        <is>
          <t>9qriMjPPAJTMCtfQnz7Mo9BsV2jAWTr2ff7yc3JWpump</t>
        </is>
      </c>
      <c r="B107" t="inlineStr">
        <is>
          <t>unknown_9qri</t>
        </is>
      </c>
      <c r="C107" t="n">
        <v>1</v>
      </c>
      <c r="D107" t="n">
        <v>-2.17</v>
      </c>
      <c r="E107" t="n">
        <v>-0.18</v>
      </c>
      <c r="F107" t="n">
        <v>12.14</v>
      </c>
      <c r="G107" t="n">
        <v>9.93</v>
      </c>
      <c r="H107" t="n">
        <v>4</v>
      </c>
      <c r="I107" t="n">
        <v>2</v>
      </c>
      <c r="J107" t="n">
        <v>-1</v>
      </c>
      <c r="K107" t="n">
        <v>-1</v>
      </c>
      <c r="L107">
        <f>HYPERLINK("https://www.defined.fi/sol/9qriMjPPAJTMCtfQnz7Mo9BsV2jAWTr2ff7yc3JWpump?maker=EwwoZMUgA2HHm8m3EJ4MzfaeErrZ2LR6hkUqAGWZ2zdy","https://www.defined.fi/sol/9qriMjPPAJTMCtfQnz7Mo9BsV2jAWTr2ff7yc3JWpump?maker=EwwoZMUgA2HHm8m3EJ4MzfaeErrZ2LR6hkUqAGWZ2zdy")</f>
        <v/>
      </c>
      <c r="M107">
        <f>HYPERLINK("https://dexscreener.com/solana/9qriMjPPAJTMCtfQnz7Mo9BsV2jAWTr2ff7yc3JWpump?maker=EwwoZMUgA2HHm8m3EJ4MzfaeErrZ2LR6hkUqAGWZ2zdy","https://dexscreener.com/solana/9qriMjPPAJTMCtfQnz7Mo9BsV2jAWTr2ff7yc3JWpump?maker=EwwoZMUgA2HHm8m3EJ4MzfaeErrZ2LR6hkUqAGWZ2zdy")</f>
        <v/>
      </c>
    </row>
    <row r="108">
      <c r="A108" t="inlineStr">
        <is>
          <t>FQ1tyso61AH1tzodyJfSwmzsD3GToybbRNoZxUBz21p8</t>
        </is>
      </c>
      <c r="B108" t="inlineStr">
        <is>
          <t>vvaifu</t>
        </is>
      </c>
      <c r="C108" t="n">
        <v>1</v>
      </c>
      <c r="D108" t="n">
        <v>0.308</v>
      </c>
      <c r="E108" t="n">
        <v>0.11</v>
      </c>
      <c r="F108" t="n">
        <v>2.91</v>
      </c>
      <c r="G108" t="n">
        <v>3.22</v>
      </c>
      <c r="H108" t="n">
        <v>1</v>
      </c>
      <c r="I108" t="n">
        <v>1</v>
      </c>
      <c r="J108" t="n">
        <v>-1</v>
      </c>
      <c r="K108" t="n">
        <v>-1</v>
      </c>
      <c r="L108">
        <f>HYPERLINK("https://www.defined.fi/sol/FQ1tyso61AH1tzodyJfSwmzsD3GToybbRNoZxUBz21p8?maker=EwwoZMUgA2HHm8m3EJ4MzfaeErrZ2LR6hkUqAGWZ2zdy","https://www.defined.fi/sol/FQ1tyso61AH1tzodyJfSwmzsD3GToybbRNoZxUBz21p8?maker=EwwoZMUgA2HHm8m3EJ4MzfaeErrZ2LR6hkUqAGWZ2zdy")</f>
        <v/>
      </c>
      <c r="M108">
        <f>HYPERLINK("https://dexscreener.com/solana/FQ1tyso61AH1tzodyJfSwmzsD3GToybbRNoZxUBz21p8?maker=EwwoZMUgA2HHm8m3EJ4MzfaeErrZ2LR6hkUqAGWZ2zdy","https://dexscreener.com/solana/FQ1tyso61AH1tzodyJfSwmzsD3GToybbRNoZxUBz21p8?maker=EwwoZMUgA2HHm8m3EJ4MzfaeErrZ2LR6hkUqAGWZ2zdy")</f>
        <v/>
      </c>
    </row>
    <row r="109">
      <c r="A109" t="inlineStr">
        <is>
          <t>Cwqs8tZLb87P5T9bPY6Von6QUtTUKievVwVWqpA5pump</t>
        </is>
      </c>
      <c r="B109" t="inlineStr">
        <is>
          <t>hackDOG</t>
        </is>
      </c>
      <c r="C109" t="n">
        <v>1</v>
      </c>
      <c r="D109" t="n">
        <v>-0.361</v>
      </c>
      <c r="E109" t="n">
        <v>-0.37</v>
      </c>
      <c r="F109" t="n">
        <v>0.972</v>
      </c>
      <c r="G109" t="n">
        <v>0.611</v>
      </c>
      <c r="H109" t="n">
        <v>1</v>
      </c>
      <c r="I109" t="n">
        <v>1</v>
      </c>
      <c r="J109" t="n">
        <v>-1</v>
      </c>
      <c r="K109" t="n">
        <v>-1</v>
      </c>
      <c r="L109">
        <f>HYPERLINK("https://www.defined.fi/sol/Cwqs8tZLb87P5T9bPY6Von6QUtTUKievVwVWqpA5pump?maker=EwwoZMUgA2HHm8m3EJ4MzfaeErrZ2LR6hkUqAGWZ2zdy","https://www.defined.fi/sol/Cwqs8tZLb87P5T9bPY6Von6QUtTUKievVwVWqpA5pump?maker=EwwoZMUgA2HHm8m3EJ4MzfaeErrZ2LR6hkUqAGWZ2zdy")</f>
        <v/>
      </c>
      <c r="M109">
        <f>HYPERLINK("https://dexscreener.com/solana/Cwqs8tZLb87P5T9bPY6Von6QUtTUKievVwVWqpA5pump?maker=EwwoZMUgA2HHm8m3EJ4MzfaeErrZ2LR6hkUqAGWZ2zdy","https://dexscreener.com/solana/Cwqs8tZLb87P5T9bPY6Von6QUtTUKievVwVWqpA5pump?maker=EwwoZMUgA2HHm8m3EJ4MzfaeErrZ2LR6hkUqAGWZ2zdy")</f>
        <v/>
      </c>
    </row>
    <row r="110">
      <c r="A110" t="inlineStr">
        <is>
          <t>J5tXLKfpQtGwtpkUfgghmtvfMbcAairCXR8KuDhipump</t>
        </is>
      </c>
      <c r="B110" t="inlineStr">
        <is>
          <t>BabyChad</t>
        </is>
      </c>
      <c r="C110" t="n">
        <v>1</v>
      </c>
      <c r="D110" t="n">
        <v>-0.37</v>
      </c>
      <c r="E110" t="n">
        <v>-0.06</v>
      </c>
      <c r="F110" t="n">
        <v>5.73</v>
      </c>
      <c r="G110" t="n">
        <v>5.36</v>
      </c>
      <c r="H110" t="n">
        <v>4</v>
      </c>
      <c r="I110" t="n">
        <v>1</v>
      </c>
      <c r="J110" t="n">
        <v>-1</v>
      </c>
      <c r="K110" t="n">
        <v>-1</v>
      </c>
      <c r="L110">
        <f>HYPERLINK("https://www.defined.fi/sol/J5tXLKfpQtGwtpkUfgghmtvfMbcAairCXR8KuDhipump?maker=EwwoZMUgA2HHm8m3EJ4MzfaeErrZ2LR6hkUqAGWZ2zdy","https://www.defined.fi/sol/J5tXLKfpQtGwtpkUfgghmtvfMbcAairCXR8KuDhipump?maker=EwwoZMUgA2HHm8m3EJ4MzfaeErrZ2LR6hkUqAGWZ2zdy")</f>
        <v/>
      </c>
      <c r="M110">
        <f>HYPERLINK("https://dexscreener.com/solana/J5tXLKfpQtGwtpkUfgghmtvfMbcAairCXR8KuDhipump?maker=EwwoZMUgA2HHm8m3EJ4MzfaeErrZ2LR6hkUqAGWZ2zdy","https://dexscreener.com/solana/J5tXLKfpQtGwtpkUfgghmtvfMbcAairCXR8KuDhipump?maker=EwwoZMUgA2HHm8m3EJ4MzfaeErrZ2LR6hkUqAGWZ2zdy")</f>
        <v/>
      </c>
    </row>
    <row r="111">
      <c r="A111" t="inlineStr">
        <is>
          <t>EYtV6vqtg5mtVdZkMBcpJ96w7sVjyNqK8sQgnzj9pump</t>
        </is>
      </c>
      <c r="B111" t="inlineStr">
        <is>
          <t>FARTNANNY</t>
        </is>
      </c>
      <c r="C111" t="n">
        <v>1</v>
      </c>
      <c r="D111" t="n">
        <v>-1.88</v>
      </c>
      <c r="E111" t="n">
        <v>-0.24</v>
      </c>
      <c r="F111" t="n">
        <v>7.67</v>
      </c>
      <c r="G111" t="n">
        <v>5.79</v>
      </c>
      <c r="H111" t="n">
        <v>6</v>
      </c>
      <c r="I111" t="n">
        <v>2</v>
      </c>
      <c r="J111" t="n">
        <v>-1</v>
      </c>
      <c r="K111" t="n">
        <v>-1</v>
      </c>
      <c r="L111">
        <f>HYPERLINK("https://www.defined.fi/sol/EYtV6vqtg5mtVdZkMBcpJ96w7sVjyNqK8sQgnzj9pump?maker=EwwoZMUgA2HHm8m3EJ4MzfaeErrZ2LR6hkUqAGWZ2zdy","https://www.defined.fi/sol/EYtV6vqtg5mtVdZkMBcpJ96w7sVjyNqK8sQgnzj9pump?maker=EwwoZMUgA2HHm8m3EJ4MzfaeErrZ2LR6hkUqAGWZ2zdy")</f>
        <v/>
      </c>
      <c r="M111">
        <f>HYPERLINK("https://dexscreener.com/solana/EYtV6vqtg5mtVdZkMBcpJ96w7sVjyNqK8sQgnzj9pump?maker=EwwoZMUgA2HHm8m3EJ4MzfaeErrZ2LR6hkUqAGWZ2zdy","https://dexscreener.com/solana/EYtV6vqtg5mtVdZkMBcpJ96w7sVjyNqK8sQgnzj9pump?maker=EwwoZMUgA2HHm8m3EJ4MzfaeErrZ2LR6hkUqAGWZ2zdy")</f>
        <v/>
      </c>
    </row>
    <row r="112">
      <c r="A112" t="inlineStr">
        <is>
          <t>8gfRYdxLxUbRBWrff6MR9QH6ZKPb4NYszcBWnNjBX6DW</t>
        </is>
      </c>
      <c r="B112" t="inlineStr">
        <is>
          <t>unknown_8gfR</t>
        </is>
      </c>
      <c r="C112" t="n">
        <v>1</v>
      </c>
      <c r="D112" t="n">
        <v>0.135</v>
      </c>
      <c r="E112" t="n">
        <v>0.14</v>
      </c>
      <c r="F112" t="n">
        <v>0.975</v>
      </c>
      <c r="G112" t="n">
        <v>1.11</v>
      </c>
      <c r="H112" t="n">
        <v>1</v>
      </c>
      <c r="I112" t="n">
        <v>1</v>
      </c>
      <c r="J112" t="n">
        <v>-1</v>
      </c>
      <c r="K112" t="n">
        <v>-1</v>
      </c>
      <c r="L112">
        <f>HYPERLINK("https://www.defined.fi/sol/8gfRYdxLxUbRBWrff6MR9QH6ZKPb4NYszcBWnNjBX6DW?maker=EwwoZMUgA2HHm8m3EJ4MzfaeErrZ2LR6hkUqAGWZ2zdy","https://www.defined.fi/sol/8gfRYdxLxUbRBWrff6MR9QH6ZKPb4NYszcBWnNjBX6DW?maker=EwwoZMUgA2HHm8m3EJ4MzfaeErrZ2LR6hkUqAGWZ2zdy")</f>
        <v/>
      </c>
      <c r="M112">
        <f>HYPERLINK("https://dexscreener.com/solana/8gfRYdxLxUbRBWrff6MR9QH6ZKPb4NYszcBWnNjBX6DW?maker=EwwoZMUgA2HHm8m3EJ4MzfaeErrZ2LR6hkUqAGWZ2zdy","https://dexscreener.com/solana/8gfRYdxLxUbRBWrff6MR9QH6ZKPb4NYszcBWnNjBX6DW?maker=EwwoZMUgA2HHm8m3EJ4MzfaeErrZ2LR6hkUqAGWZ2zdy")</f>
        <v/>
      </c>
    </row>
    <row r="113">
      <c r="A113" t="inlineStr">
        <is>
          <t>FsdxPycbNXJ1nbWPKQxootbBMDfxxDUhSYeCx7pppump</t>
        </is>
      </c>
      <c r="B113" t="inlineStr">
        <is>
          <t>BALLBALL</t>
        </is>
      </c>
      <c r="C113" t="n">
        <v>1</v>
      </c>
      <c r="D113" t="n">
        <v>-0.348</v>
      </c>
      <c r="E113" t="n">
        <v>-0.72</v>
      </c>
      <c r="F113" t="n">
        <v>0.485</v>
      </c>
      <c r="G113" t="n">
        <v>0.137</v>
      </c>
      <c r="H113" t="n">
        <v>1</v>
      </c>
      <c r="I113" t="n">
        <v>1</v>
      </c>
      <c r="J113" t="n">
        <v>-1</v>
      </c>
      <c r="K113" t="n">
        <v>-1</v>
      </c>
      <c r="L113">
        <f>HYPERLINK("https://www.defined.fi/sol/FsdxPycbNXJ1nbWPKQxootbBMDfxxDUhSYeCx7pppump?maker=EwwoZMUgA2HHm8m3EJ4MzfaeErrZ2LR6hkUqAGWZ2zdy","https://www.defined.fi/sol/FsdxPycbNXJ1nbWPKQxootbBMDfxxDUhSYeCx7pppump?maker=EwwoZMUgA2HHm8m3EJ4MzfaeErrZ2LR6hkUqAGWZ2zdy")</f>
        <v/>
      </c>
      <c r="M113">
        <f>HYPERLINK("https://dexscreener.com/solana/FsdxPycbNXJ1nbWPKQxootbBMDfxxDUhSYeCx7pppump?maker=EwwoZMUgA2HHm8m3EJ4MzfaeErrZ2LR6hkUqAGWZ2zdy","https://dexscreener.com/solana/FsdxPycbNXJ1nbWPKQxootbBMDfxxDUhSYeCx7pppump?maker=EwwoZMUgA2HHm8m3EJ4MzfaeErrZ2LR6hkUqAGWZ2zdy")</f>
        <v/>
      </c>
    </row>
    <row r="114">
      <c r="A114" t="inlineStr">
        <is>
          <t>CLmkmdeeDqZRciDPrpVS8JtFj2g1hh8U4XQmQishpump</t>
        </is>
      </c>
      <c r="B114" t="inlineStr">
        <is>
          <t>GASPODE</t>
        </is>
      </c>
      <c r="C114" t="n">
        <v>1</v>
      </c>
      <c r="D114" t="n">
        <v>-1.47</v>
      </c>
      <c r="E114" t="n">
        <v>-0.76</v>
      </c>
      <c r="F114" t="n">
        <v>1.93</v>
      </c>
      <c r="G114" t="n">
        <v>0.465</v>
      </c>
      <c r="H114" t="n">
        <v>2</v>
      </c>
      <c r="I114" t="n">
        <v>1</v>
      </c>
      <c r="J114" t="n">
        <v>-1</v>
      </c>
      <c r="K114" t="n">
        <v>-1</v>
      </c>
      <c r="L114">
        <f>HYPERLINK("https://www.defined.fi/sol/CLmkmdeeDqZRciDPrpVS8JtFj2g1hh8U4XQmQishpump?maker=EwwoZMUgA2HHm8m3EJ4MzfaeErrZ2LR6hkUqAGWZ2zdy","https://www.defined.fi/sol/CLmkmdeeDqZRciDPrpVS8JtFj2g1hh8U4XQmQishpump?maker=EwwoZMUgA2HHm8m3EJ4MzfaeErrZ2LR6hkUqAGWZ2zdy")</f>
        <v/>
      </c>
      <c r="M114">
        <f>HYPERLINK("https://dexscreener.com/solana/CLmkmdeeDqZRciDPrpVS8JtFj2g1hh8U4XQmQishpump?maker=EwwoZMUgA2HHm8m3EJ4MzfaeErrZ2LR6hkUqAGWZ2zdy","https://dexscreener.com/solana/CLmkmdeeDqZRciDPrpVS8JtFj2g1hh8U4XQmQishpump?maker=EwwoZMUgA2HHm8m3EJ4MzfaeErrZ2LR6hkUqAGWZ2zdy")</f>
        <v/>
      </c>
    </row>
    <row r="115">
      <c r="A115" t="inlineStr">
        <is>
          <t>8XgSvP4iMbBeQDnC9i4odSGeG4h3QoLJ58avjLBnpump</t>
        </is>
      </c>
      <c r="B115" t="inlineStr">
        <is>
          <t>LLMtheism</t>
        </is>
      </c>
      <c r="C115" t="n">
        <v>1</v>
      </c>
      <c r="D115" t="n">
        <v>-1.04</v>
      </c>
      <c r="E115" t="n">
        <v>-0.29</v>
      </c>
      <c r="F115" t="n">
        <v>3.56</v>
      </c>
      <c r="G115" t="n">
        <v>2.52</v>
      </c>
      <c r="H115" t="n">
        <v>4</v>
      </c>
      <c r="I115" t="n">
        <v>2</v>
      </c>
      <c r="J115" t="n">
        <v>-1</v>
      </c>
      <c r="K115" t="n">
        <v>-1</v>
      </c>
      <c r="L115">
        <f>HYPERLINK("https://www.defined.fi/sol/8XgSvP4iMbBeQDnC9i4odSGeG4h3QoLJ58avjLBnpump?maker=EwwoZMUgA2HHm8m3EJ4MzfaeErrZ2LR6hkUqAGWZ2zdy","https://www.defined.fi/sol/8XgSvP4iMbBeQDnC9i4odSGeG4h3QoLJ58avjLBnpump?maker=EwwoZMUgA2HHm8m3EJ4MzfaeErrZ2LR6hkUqAGWZ2zdy")</f>
        <v/>
      </c>
      <c r="M115">
        <f>HYPERLINK("https://dexscreener.com/solana/8XgSvP4iMbBeQDnC9i4odSGeG4h3QoLJ58avjLBnpump?maker=EwwoZMUgA2HHm8m3EJ4MzfaeErrZ2LR6hkUqAGWZ2zdy","https://dexscreener.com/solana/8XgSvP4iMbBeQDnC9i4odSGeG4h3QoLJ58avjLBnpump?maker=EwwoZMUgA2HHm8m3EJ4MzfaeErrZ2LR6hkUqAGWZ2zdy")</f>
        <v/>
      </c>
    </row>
    <row r="116">
      <c r="A116" t="inlineStr">
        <is>
          <t>B5szGYVaVh6FPWxuT69CSrn4mTRtEssZcPtVsLEFpump</t>
        </is>
      </c>
      <c r="B116" t="inlineStr">
        <is>
          <t>SENATOR</t>
        </is>
      </c>
      <c r="C116" t="n">
        <v>1</v>
      </c>
      <c r="D116" t="n">
        <v>-0.761</v>
      </c>
      <c r="E116" t="n">
        <v>-1</v>
      </c>
      <c r="F116" t="n">
        <v>0.969</v>
      </c>
      <c r="G116" t="n">
        <v>0.208</v>
      </c>
      <c r="H116" t="n">
        <v>1</v>
      </c>
      <c r="I116" t="n">
        <v>1</v>
      </c>
      <c r="J116" t="n">
        <v>-1</v>
      </c>
      <c r="K116" t="n">
        <v>-1</v>
      </c>
      <c r="L116">
        <f>HYPERLINK("https://www.defined.fi/sol/B5szGYVaVh6FPWxuT69CSrn4mTRtEssZcPtVsLEFpump?maker=EwwoZMUgA2HHm8m3EJ4MzfaeErrZ2LR6hkUqAGWZ2zdy","https://www.defined.fi/sol/B5szGYVaVh6FPWxuT69CSrn4mTRtEssZcPtVsLEFpump?maker=EwwoZMUgA2HHm8m3EJ4MzfaeErrZ2LR6hkUqAGWZ2zdy")</f>
        <v/>
      </c>
      <c r="M116">
        <f>HYPERLINK("https://dexscreener.com/solana/B5szGYVaVh6FPWxuT69CSrn4mTRtEssZcPtVsLEFpump?maker=EwwoZMUgA2HHm8m3EJ4MzfaeErrZ2LR6hkUqAGWZ2zdy","https://dexscreener.com/solana/B5szGYVaVh6FPWxuT69CSrn4mTRtEssZcPtVsLEFpump?maker=EwwoZMUgA2HHm8m3EJ4MzfaeErrZ2LR6hkUqAGWZ2zdy")</f>
        <v/>
      </c>
    </row>
    <row r="117">
      <c r="A117" t="inlineStr">
        <is>
          <t>DCrPFBDZBVdVaiu98Jr9woaPRT5BUqZwSNr9Chdgpump</t>
        </is>
      </c>
      <c r="B117" t="inlineStr">
        <is>
          <t>bees</t>
        </is>
      </c>
      <c r="C117" t="n">
        <v>1</v>
      </c>
      <c r="D117" t="n">
        <v>-1.23</v>
      </c>
      <c r="E117" t="n">
        <v>-0.63</v>
      </c>
      <c r="F117" t="n">
        <v>1.96</v>
      </c>
      <c r="G117" t="n">
        <v>0.724</v>
      </c>
      <c r="H117" t="n">
        <v>2</v>
      </c>
      <c r="I117" t="n">
        <v>1</v>
      </c>
      <c r="J117" t="n">
        <v>-1</v>
      </c>
      <c r="K117" t="n">
        <v>-1</v>
      </c>
      <c r="L117">
        <f>HYPERLINK("https://www.defined.fi/sol/DCrPFBDZBVdVaiu98Jr9woaPRT5BUqZwSNr9Chdgpump?maker=EwwoZMUgA2HHm8m3EJ4MzfaeErrZ2LR6hkUqAGWZ2zdy","https://www.defined.fi/sol/DCrPFBDZBVdVaiu98Jr9woaPRT5BUqZwSNr9Chdgpump?maker=EwwoZMUgA2HHm8m3EJ4MzfaeErrZ2LR6hkUqAGWZ2zdy")</f>
        <v/>
      </c>
      <c r="M117">
        <f>HYPERLINK("https://dexscreener.com/solana/DCrPFBDZBVdVaiu98Jr9woaPRT5BUqZwSNr9Chdgpump?maker=EwwoZMUgA2HHm8m3EJ4MzfaeErrZ2LR6hkUqAGWZ2zdy","https://dexscreener.com/solana/DCrPFBDZBVdVaiu98Jr9woaPRT5BUqZwSNr9Chdgpump?maker=EwwoZMUgA2HHm8m3EJ4MzfaeErrZ2LR6hkUqAGWZ2zdy")</f>
        <v/>
      </c>
    </row>
    <row r="118">
      <c r="A118" t="inlineStr">
        <is>
          <t>J8KoJi7LFNdJiGt8qavfpu2R5jXfiZxeKukhHGXgpump</t>
        </is>
      </c>
      <c r="B118" t="inlineStr">
        <is>
          <t>kache</t>
        </is>
      </c>
      <c r="C118" t="n">
        <v>1</v>
      </c>
      <c r="D118" t="n">
        <v>0.83</v>
      </c>
      <c r="E118" t="n">
        <v>0.2</v>
      </c>
      <c r="F118" t="n">
        <v>4.24</v>
      </c>
      <c r="G118" t="n">
        <v>5.07</v>
      </c>
      <c r="H118" t="n">
        <v>4</v>
      </c>
      <c r="I118" t="n">
        <v>6</v>
      </c>
      <c r="J118" t="n">
        <v>-1</v>
      </c>
      <c r="K118" t="n">
        <v>-1</v>
      </c>
      <c r="L118">
        <f>HYPERLINK("https://www.defined.fi/sol/J8KoJi7LFNdJiGt8qavfpu2R5jXfiZxeKukhHGXgpump?maker=EwwoZMUgA2HHm8m3EJ4MzfaeErrZ2LR6hkUqAGWZ2zdy","https://www.defined.fi/sol/J8KoJi7LFNdJiGt8qavfpu2R5jXfiZxeKukhHGXgpump?maker=EwwoZMUgA2HHm8m3EJ4MzfaeErrZ2LR6hkUqAGWZ2zdy")</f>
        <v/>
      </c>
      <c r="M118">
        <f>HYPERLINK("https://dexscreener.com/solana/J8KoJi7LFNdJiGt8qavfpu2R5jXfiZxeKukhHGXgpump?maker=EwwoZMUgA2HHm8m3EJ4MzfaeErrZ2LR6hkUqAGWZ2zdy","https://dexscreener.com/solana/J8KoJi7LFNdJiGt8qavfpu2R5jXfiZxeKukhHGXgpump?maker=EwwoZMUgA2HHm8m3EJ4MzfaeErrZ2LR6hkUqAGWZ2zdy")</f>
        <v/>
      </c>
    </row>
    <row r="119">
      <c r="A119" t="inlineStr">
        <is>
          <t>51HanjStvksbrpDNEVKrS9MmCoB23FLekNexs4v1pump</t>
        </is>
      </c>
      <c r="B119" t="inlineStr">
        <is>
          <t>GFY</t>
        </is>
      </c>
      <c r="C119" t="n">
        <v>1</v>
      </c>
      <c r="D119" t="n">
        <v>-0.8149999999999999</v>
      </c>
      <c r="E119" t="n">
        <v>-0.45</v>
      </c>
      <c r="F119" t="n">
        <v>1.83</v>
      </c>
      <c r="G119" t="n">
        <v>1.01</v>
      </c>
      <c r="H119" t="n">
        <v>1</v>
      </c>
      <c r="I119" t="n">
        <v>1</v>
      </c>
      <c r="J119" t="n">
        <v>-1</v>
      </c>
      <c r="K119" t="n">
        <v>-1</v>
      </c>
      <c r="L119">
        <f>HYPERLINK("https://www.defined.fi/sol/51HanjStvksbrpDNEVKrS9MmCoB23FLekNexs4v1pump?maker=EwwoZMUgA2HHm8m3EJ4MzfaeErrZ2LR6hkUqAGWZ2zdy","https://www.defined.fi/sol/51HanjStvksbrpDNEVKrS9MmCoB23FLekNexs4v1pump?maker=EwwoZMUgA2HHm8m3EJ4MzfaeErrZ2LR6hkUqAGWZ2zdy")</f>
        <v/>
      </c>
      <c r="M119">
        <f>HYPERLINK("https://dexscreener.com/solana/51HanjStvksbrpDNEVKrS9MmCoB23FLekNexs4v1pump?maker=EwwoZMUgA2HHm8m3EJ4MzfaeErrZ2LR6hkUqAGWZ2zdy","https://dexscreener.com/solana/51HanjStvksbrpDNEVKrS9MmCoB23FLekNexs4v1pump?maker=EwwoZMUgA2HHm8m3EJ4MzfaeErrZ2LR6hkUqAGWZ2zdy")</f>
        <v/>
      </c>
    </row>
    <row r="120">
      <c r="A120" t="inlineStr">
        <is>
          <t>GMNDxoWKwjvYvRzznkVjd9KaJ6UAX48JwJmXvcNypump</t>
        </is>
      </c>
      <c r="B120" t="inlineStr">
        <is>
          <t>numogram</t>
        </is>
      </c>
      <c r="C120" t="n">
        <v>1</v>
      </c>
      <c r="D120" t="n">
        <v>-1.09</v>
      </c>
      <c r="E120" t="n">
        <v>-0.47</v>
      </c>
      <c r="F120" t="n">
        <v>2.32</v>
      </c>
      <c r="G120" t="n">
        <v>1.24</v>
      </c>
      <c r="H120" t="n">
        <v>3</v>
      </c>
      <c r="I120" t="n">
        <v>3</v>
      </c>
      <c r="J120" t="n">
        <v>-1</v>
      </c>
      <c r="K120" t="n">
        <v>-1</v>
      </c>
      <c r="L120">
        <f>HYPERLINK("https://www.defined.fi/sol/GMNDxoWKwjvYvRzznkVjd9KaJ6UAX48JwJmXvcNypump?maker=EwwoZMUgA2HHm8m3EJ4MzfaeErrZ2LR6hkUqAGWZ2zdy","https://www.defined.fi/sol/GMNDxoWKwjvYvRzznkVjd9KaJ6UAX48JwJmXvcNypump?maker=EwwoZMUgA2HHm8m3EJ4MzfaeErrZ2LR6hkUqAGWZ2zdy")</f>
        <v/>
      </c>
      <c r="M120">
        <f>HYPERLINK("https://dexscreener.com/solana/GMNDxoWKwjvYvRzznkVjd9KaJ6UAX48JwJmXvcNypump?maker=EwwoZMUgA2HHm8m3EJ4MzfaeErrZ2LR6hkUqAGWZ2zdy","https://dexscreener.com/solana/GMNDxoWKwjvYvRzznkVjd9KaJ6UAX48JwJmXvcNypump?maker=EwwoZMUgA2HHm8m3EJ4MzfaeErrZ2LR6hkUqAGWZ2zdy")</f>
        <v/>
      </c>
    </row>
    <row r="121">
      <c r="A121" t="inlineStr">
        <is>
          <t>2fxnqa2WVS8UxKwcs7r3xLhmxb2inVYPD8sRJUuQpump</t>
        </is>
      </c>
      <c r="B121" t="inlineStr">
        <is>
          <t>TOFU</t>
        </is>
      </c>
      <c r="C121" t="n">
        <v>1</v>
      </c>
      <c r="D121" t="n">
        <v>-3.92</v>
      </c>
      <c r="E121" t="n">
        <v>-0.6899999999999999</v>
      </c>
      <c r="F121" t="n">
        <v>5.69</v>
      </c>
      <c r="G121" t="n">
        <v>1.77</v>
      </c>
      <c r="H121" t="n">
        <v>5</v>
      </c>
      <c r="I121" t="n">
        <v>1</v>
      </c>
      <c r="J121" t="n">
        <v>-1</v>
      </c>
      <c r="K121" t="n">
        <v>-1</v>
      </c>
      <c r="L121">
        <f>HYPERLINK("https://www.defined.fi/sol/2fxnqa2WVS8UxKwcs7r3xLhmxb2inVYPD8sRJUuQpump?maker=EwwoZMUgA2HHm8m3EJ4MzfaeErrZ2LR6hkUqAGWZ2zdy","https://www.defined.fi/sol/2fxnqa2WVS8UxKwcs7r3xLhmxb2inVYPD8sRJUuQpump?maker=EwwoZMUgA2HHm8m3EJ4MzfaeErrZ2LR6hkUqAGWZ2zdy")</f>
        <v/>
      </c>
      <c r="M121">
        <f>HYPERLINK("https://dexscreener.com/solana/2fxnqa2WVS8UxKwcs7r3xLhmxb2inVYPD8sRJUuQpump?maker=EwwoZMUgA2HHm8m3EJ4MzfaeErrZ2LR6hkUqAGWZ2zdy","https://dexscreener.com/solana/2fxnqa2WVS8UxKwcs7r3xLhmxb2inVYPD8sRJUuQpump?maker=EwwoZMUgA2HHm8m3EJ4MzfaeErrZ2LR6hkUqAGWZ2zdy")</f>
        <v/>
      </c>
    </row>
    <row r="122">
      <c r="A122" t="inlineStr">
        <is>
          <t>AfR8kzgJwJKtZB4A6JzaVa1bmfbQfXE4JJie1aejpump</t>
        </is>
      </c>
      <c r="B122" t="inlineStr">
        <is>
          <t>daemonism</t>
        </is>
      </c>
      <c r="C122" t="n">
        <v>1</v>
      </c>
      <c r="D122" t="n">
        <v>-3.6</v>
      </c>
      <c r="E122" t="n">
        <v>-0.21</v>
      </c>
      <c r="F122" t="n">
        <v>17.17</v>
      </c>
      <c r="G122" t="n">
        <v>13.49</v>
      </c>
      <c r="H122" t="n">
        <v>6</v>
      </c>
      <c r="I122" t="n">
        <v>4</v>
      </c>
      <c r="J122" t="n">
        <v>-1</v>
      </c>
      <c r="K122" t="n">
        <v>-1</v>
      </c>
      <c r="L122">
        <f>HYPERLINK("https://www.defined.fi/sol/AfR8kzgJwJKtZB4A6JzaVa1bmfbQfXE4JJie1aejpump?maker=EwwoZMUgA2HHm8m3EJ4MzfaeErrZ2LR6hkUqAGWZ2zdy","https://www.defined.fi/sol/AfR8kzgJwJKtZB4A6JzaVa1bmfbQfXE4JJie1aejpump?maker=EwwoZMUgA2HHm8m3EJ4MzfaeErrZ2LR6hkUqAGWZ2zdy")</f>
        <v/>
      </c>
      <c r="M122">
        <f>HYPERLINK("https://dexscreener.com/solana/AfR8kzgJwJKtZB4A6JzaVa1bmfbQfXE4JJie1aejpump?maker=EwwoZMUgA2HHm8m3EJ4MzfaeErrZ2LR6hkUqAGWZ2zdy","https://dexscreener.com/solana/AfR8kzgJwJKtZB4A6JzaVa1bmfbQfXE4JJie1aejpump?maker=EwwoZMUgA2HHm8m3EJ4MzfaeErrZ2LR6hkUqAGWZ2zdy")</f>
        <v/>
      </c>
    </row>
    <row r="123">
      <c r="A123" t="inlineStr">
        <is>
          <t>ENvHV96RAeXNZM9uU8uWZuRiv2LLi1tUqLPiNg2Npump</t>
        </is>
      </c>
      <c r="B123" t="inlineStr">
        <is>
          <t>bot16z</t>
        </is>
      </c>
      <c r="C123" t="n">
        <v>1</v>
      </c>
      <c r="D123" t="n">
        <v>2.44</v>
      </c>
      <c r="E123" t="n">
        <v>2.82</v>
      </c>
      <c r="F123" t="n">
        <v>0.865</v>
      </c>
      <c r="G123" t="n">
        <v>3.31</v>
      </c>
      <c r="H123" t="n">
        <v>1</v>
      </c>
      <c r="I123" t="n">
        <v>5</v>
      </c>
      <c r="J123" t="n">
        <v>-1</v>
      </c>
      <c r="K123" t="n">
        <v>-1</v>
      </c>
      <c r="L123">
        <f>HYPERLINK("https://www.defined.fi/sol/ENvHV96RAeXNZM9uU8uWZuRiv2LLi1tUqLPiNg2Npump?maker=EwwoZMUgA2HHm8m3EJ4MzfaeErrZ2LR6hkUqAGWZ2zdy","https://www.defined.fi/sol/ENvHV96RAeXNZM9uU8uWZuRiv2LLi1tUqLPiNg2Npump?maker=EwwoZMUgA2HHm8m3EJ4MzfaeErrZ2LR6hkUqAGWZ2zdy")</f>
        <v/>
      </c>
      <c r="M123">
        <f>HYPERLINK("https://dexscreener.com/solana/ENvHV96RAeXNZM9uU8uWZuRiv2LLi1tUqLPiNg2Npump?maker=EwwoZMUgA2HHm8m3EJ4MzfaeErrZ2LR6hkUqAGWZ2zdy","https://dexscreener.com/solana/ENvHV96RAeXNZM9uU8uWZuRiv2LLi1tUqLPiNg2Npump?maker=EwwoZMUgA2HHm8m3EJ4MzfaeErrZ2LR6hkUqAGWZ2zdy")</f>
        <v/>
      </c>
    </row>
    <row r="124">
      <c r="A124" t="inlineStr">
        <is>
          <t>JBxJtmLhadopDRgJFSKfQ5wjYLMzRry79tsX574Rpump</t>
        </is>
      </c>
      <c r="B124" t="inlineStr">
        <is>
          <t>FART</t>
        </is>
      </c>
      <c r="C124" t="n">
        <v>2</v>
      </c>
      <c r="D124" t="n">
        <v>-5.19</v>
      </c>
      <c r="E124" t="n">
        <v>-0.79</v>
      </c>
      <c r="F124" t="n">
        <v>6.6</v>
      </c>
      <c r="G124" t="n">
        <v>1.41</v>
      </c>
      <c r="H124" t="n">
        <v>4</v>
      </c>
      <c r="I124" t="n">
        <v>1</v>
      </c>
      <c r="J124" t="n">
        <v>-1</v>
      </c>
      <c r="K124" t="n">
        <v>-1</v>
      </c>
      <c r="L124">
        <f>HYPERLINK("https://www.defined.fi/sol/JBxJtmLhadopDRgJFSKfQ5wjYLMzRry79tsX574Rpump?maker=EwwoZMUgA2HHm8m3EJ4MzfaeErrZ2LR6hkUqAGWZ2zdy","https://www.defined.fi/sol/JBxJtmLhadopDRgJFSKfQ5wjYLMzRry79tsX574Rpump?maker=EwwoZMUgA2HHm8m3EJ4MzfaeErrZ2LR6hkUqAGWZ2zdy")</f>
        <v/>
      </c>
      <c r="M124">
        <f>HYPERLINK("https://dexscreener.com/solana/JBxJtmLhadopDRgJFSKfQ5wjYLMzRry79tsX574Rpump?maker=EwwoZMUgA2HHm8m3EJ4MzfaeErrZ2LR6hkUqAGWZ2zdy","https://dexscreener.com/solana/JBxJtmLhadopDRgJFSKfQ5wjYLMzRry79tsX574Rpump?maker=EwwoZMUgA2HHm8m3EJ4MzfaeErrZ2LR6hkUqAGWZ2zdy")</f>
        <v/>
      </c>
    </row>
    <row r="125">
      <c r="A125" t="inlineStr">
        <is>
          <t>4t8cP8su2yVDb7LhYvANMJoDTTXCFTxrFTqSyBRapump</t>
        </is>
      </c>
      <c r="B125" t="inlineStr">
        <is>
          <t>Narwhal</t>
        </is>
      </c>
      <c r="C125" t="n">
        <v>2</v>
      </c>
      <c r="D125" t="n">
        <v>11.95</v>
      </c>
      <c r="E125" t="n">
        <v>0.3</v>
      </c>
      <c r="F125" t="n">
        <v>40.75</v>
      </c>
      <c r="G125" t="n">
        <v>52.3</v>
      </c>
      <c r="H125" t="n">
        <v>15</v>
      </c>
      <c r="I125" t="n">
        <v>16</v>
      </c>
      <c r="J125" t="n">
        <v>-1</v>
      </c>
      <c r="K125" t="n">
        <v>-1</v>
      </c>
      <c r="L125">
        <f>HYPERLINK("https://www.defined.fi/sol/4t8cP8su2yVDb7LhYvANMJoDTTXCFTxrFTqSyBRapump?maker=EwwoZMUgA2HHm8m3EJ4MzfaeErrZ2LR6hkUqAGWZ2zdy","https://www.defined.fi/sol/4t8cP8su2yVDb7LhYvANMJoDTTXCFTxrFTqSyBRapump?maker=EwwoZMUgA2HHm8m3EJ4MzfaeErrZ2LR6hkUqAGWZ2zdy")</f>
        <v/>
      </c>
      <c r="M125">
        <f>HYPERLINK("https://dexscreener.com/solana/4t8cP8su2yVDb7LhYvANMJoDTTXCFTxrFTqSyBRapump?maker=EwwoZMUgA2HHm8m3EJ4MzfaeErrZ2LR6hkUqAGWZ2zdy","https://dexscreener.com/solana/4t8cP8su2yVDb7LhYvANMJoDTTXCFTxrFTqSyBRapump?maker=EwwoZMUgA2HHm8m3EJ4MzfaeErrZ2LR6hkUqAGWZ2zdy")</f>
        <v/>
      </c>
    </row>
    <row r="126">
      <c r="A126" t="inlineStr">
        <is>
          <t>9a3Ce5dP9jXxuMTi3xC5MiLWkWojNHhKd1UcyyAxpump</t>
        </is>
      </c>
      <c r="B126" t="inlineStr">
        <is>
          <t>daemon</t>
        </is>
      </c>
      <c r="C126" t="n">
        <v>2</v>
      </c>
      <c r="D126" t="n">
        <v>-5.82</v>
      </c>
      <c r="E126" t="n">
        <v>-0.59</v>
      </c>
      <c r="F126" t="n">
        <v>9.85</v>
      </c>
      <c r="G126" t="n">
        <v>4.01</v>
      </c>
      <c r="H126" t="n">
        <v>8</v>
      </c>
      <c r="I126" t="n">
        <v>2</v>
      </c>
      <c r="J126" t="n">
        <v>-1</v>
      </c>
      <c r="K126" t="n">
        <v>-1</v>
      </c>
      <c r="L126">
        <f>HYPERLINK("https://www.defined.fi/sol/9a3Ce5dP9jXxuMTi3xC5MiLWkWojNHhKd1UcyyAxpump?maker=EwwoZMUgA2HHm8m3EJ4MzfaeErrZ2LR6hkUqAGWZ2zdy","https://www.defined.fi/sol/9a3Ce5dP9jXxuMTi3xC5MiLWkWojNHhKd1UcyyAxpump?maker=EwwoZMUgA2HHm8m3EJ4MzfaeErrZ2LR6hkUqAGWZ2zdy")</f>
        <v/>
      </c>
      <c r="M126">
        <f>HYPERLINK("https://dexscreener.com/solana/9a3Ce5dP9jXxuMTi3xC5MiLWkWojNHhKd1UcyyAxpump?maker=EwwoZMUgA2HHm8m3EJ4MzfaeErrZ2LR6hkUqAGWZ2zdy","https://dexscreener.com/solana/9a3Ce5dP9jXxuMTi3xC5MiLWkWojNHhKd1UcyyAxpump?maker=EwwoZMUgA2HHm8m3EJ4MzfaeErrZ2LR6hkUqAGWZ2zdy")</f>
        <v/>
      </c>
    </row>
    <row r="127">
      <c r="A127" t="inlineStr">
        <is>
          <t>CekE2jcGFDMGtYXhAikas1nfWeYuSP1FgHepuh1epump</t>
        </is>
      </c>
      <c r="B127" t="inlineStr">
        <is>
          <t>$BORG</t>
        </is>
      </c>
      <c r="C127" t="n">
        <v>2</v>
      </c>
      <c r="D127" t="n">
        <v>0.184</v>
      </c>
      <c r="E127" t="n">
        <v>0.38</v>
      </c>
      <c r="F127" t="n">
        <v>0.482</v>
      </c>
      <c r="G127" t="n">
        <v>0.666</v>
      </c>
      <c r="H127" t="n">
        <v>1</v>
      </c>
      <c r="I127" t="n">
        <v>1</v>
      </c>
      <c r="J127" t="n">
        <v>-1</v>
      </c>
      <c r="K127" t="n">
        <v>-1</v>
      </c>
      <c r="L127">
        <f>HYPERLINK("https://www.defined.fi/sol/CekE2jcGFDMGtYXhAikas1nfWeYuSP1FgHepuh1epump?maker=EwwoZMUgA2HHm8m3EJ4MzfaeErrZ2LR6hkUqAGWZ2zdy","https://www.defined.fi/sol/CekE2jcGFDMGtYXhAikas1nfWeYuSP1FgHepuh1epump?maker=EwwoZMUgA2HHm8m3EJ4MzfaeErrZ2LR6hkUqAGWZ2zdy")</f>
        <v/>
      </c>
      <c r="M127">
        <f>HYPERLINK("https://dexscreener.com/solana/CekE2jcGFDMGtYXhAikas1nfWeYuSP1FgHepuh1epump?maker=EwwoZMUgA2HHm8m3EJ4MzfaeErrZ2LR6hkUqAGWZ2zdy","https://dexscreener.com/solana/CekE2jcGFDMGtYXhAikas1nfWeYuSP1FgHepuh1epump?maker=EwwoZMUgA2HHm8m3EJ4MzfaeErrZ2LR6hkUqAGWZ2zdy")</f>
        <v/>
      </c>
    </row>
    <row r="128">
      <c r="A128" t="inlineStr">
        <is>
          <t>HAVUrTHqHNs1JTdVdXHAd2LKWjoRC6pDGD3bVF9Fpump</t>
        </is>
      </c>
      <c r="B128" t="inlineStr">
        <is>
          <t>TUBGIRL</t>
        </is>
      </c>
      <c r="C128" t="n">
        <v>2</v>
      </c>
      <c r="D128" t="n">
        <v>-0.579</v>
      </c>
      <c r="E128" t="n">
        <v>-0.32</v>
      </c>
      <c r="F128" t="n">
        <v>1.81</v>
      </c>
      <c r="G128" t="n">
        <v>1.23</v>
      </c>
      <c r="H128" t="n">
        <v>2</v>
      </c>
      <c r="I128" t="n">
        <v>1</v>
      </c>
      <c r="J128" t="n">
        <v>-1</v>
      </c>
      <c r="K128" t="n">
        <v>-1</v>
      </c>
      <c r="L128">
        <f>HYPERLINK("https://www.defined.fi/sol/HAVUrTHqHNs1JTdVdXHAd2LKWjoRC6pDGD3bVF9Fpump?maker=EwwoZMUgA2HHm8m3EJ4MzfaeErrZ2LR6hkUqAGWZ2zdy","https://www.defined.fi/sol/HAVUrTHqHNs1JTdVdXHAd2LKWjoRC6pDGD3bVF9Fpump?maker=EwwoZMUgA2HHm8m3EJ4MzfaeErrZ2LR6hkUqAGWZ2zdy")</f>
        <v/>
      </c>
      <c r="M128">
        <f>HYPERLINK("https://dexscreener.com/solana/HAVUrTHqHNs1JTdVdXHAd2LKWjoRC6pDGD3bVF9Fpump?maker=EwwoZMUgA2HHm8m3EJ4MzfaeErrZ2LR6hkUqAGWZ2zdy","https://dexscreener.com/solana/HAVUrTHqHNs1JTdVdXHAd2LKWjoRC6pDGD3bVF9Fpump?maker=EwwoZMUgA2HHm8m3EJ4MzfaeErrZ2LR6hkUqAGWZ2zdy")</f>
        <v/>
      </c>
    </row>
    <row r="129">
      <c r="A129" t="inlineStr">
        <is>
          <t>4NgSY5hPhzDivgpxj9YRf3jFMH4wAJuPPAKhEtWApump</t>
        </is>
      </c>
      <c r="B129" t="inlineStr">
        <is>
          <t>Ringpiece</t>
        </is>
      </c>
      <c r="C129" t="n">
        <v>2</v>
      </c>
      <c r="D129" t="n">
        <v>-4.57</v>
      </c>
      <c r="E129" t="n">
        <v>-0.27</v>
      </c>
      <c r="F129" t="n">
        <v>17.26</v>
      </c>
      <c r="G129" t="n">
        <v>12.66</v>
      </c>
      <c r="H129" t="n">
        <v>8</v>
      </c>
      <c r="I129" t="n">
        <v>3</v>
      </c>
      <c r="J129" t="n">
        <v>-1</v>
      </c>
      <c r="K129" t="n">
        <v>-1</v>
      </c>
      <c r="L129">
        <f>HYPERLINK("https://www.defined.fi/sol/4NgSY5hPhzDivgpxj9YRf3jFMH4wAJuPPAKhEtWApump?maker=EwwoZMUgA2HHm8m3EJ4MzfaeErrZ2LR6hkUqAGWZ2zdy","https://www.defined.fi/sol/4NgSY5hPhzDivgpxj9YRf3jFMH4wAJuPPAKhEtWApump?maker=EwwoZMUgA2HHm8m3EJ4MzfaeErrZ2LR6hkUqAGWZ2zdy")</f>
        <v/>
      </c>
      <c r="M129">
        <f>HYPERLINK("https://dexscreener.com/solana/4NgSY5hPhzDivgpxj9YRf3jFMH4wAJuPPAKhEtWApump?maker=EwwoZMUgA2HHm8m3EJ4MzfaeErrZ2LR6hkUqAGWZ2zdy","https://dexscreener.com/solana/4NgSY5hPhzDivgpxj9YRf3jFMH4wAJuPPAKhEtWApump?maker=EwwoZMUgA2HHm8m3EJ4MzfaeErrZ2LR6hkUqAGWZ2zdy")</f>
        <v/>
      </c>
    </row>
    <row r="130">
      <c r="A130" t="inlineStr">
        <is>
          <t>81hNFKinCbcqq9gwGQ6Jhx3J7cemV5cUeeamonj1pump</t>
        </is>
      </c>
      <c r="B130" t="inlineStr">
        <is>
          <t>iAmTheEdge</t>
        </is>
      </c>
      <c r="C130" t="n">
        <v>2</v>
      </c>
      <c r="D130" t="n">
        <v>-0.429</v>
      </c>
      <c r="E130" t="n">
        <v>-0.15</v>
      </c>
      <c r="F130" t="n">
        <v>2.9</v>
      </c>
      <c r="G130" t="n">
        <v>2.47</v>
      </c>
      <c r="H130" t="n">
        <v>3</v>
      </c>
      <c r="I130" t="n">
        <v>1</v>
      </c>
      <c r="J130" t="n">
        <v>-1</v>
      </c>
      <c r="K130" t="n">
        <v>-1</v>
      </c>
      <c r="L130">
        <f>HYPERLINK("https://www.defined.fi/sol/81hNFKinCbcqq9gwGQ6Jhx3J7cemV5cUeeamonj1pump?maker=EwwoZMUgA2HHm8m3EJ4MzfaeErrZ2LR6hkUqAGWZ2zdy","https://www.defined.fi/sol/81hNFKinCbcqq9gwGQ6Jhx3J7cemV5cUeeamonj1pump?maker=EwwoZMUgA2HHm8m3EJ4MzfaeErrZ2LR6hkUqAGWZ2zdy")</f>
        <v/>
      </c>
      <c r="M130">
        <f>HYPERLINK("https://dexscreener.com/solana/81hNFKinCbcqq9gwGQ6Jhx3J7cemV5cUeeamonj1pump?maker=EwwoZMUgA2HHm8m3EJ4MzfaeErrZ2LR6hkUqAGWZ2zdy","https://dexscreener.com/solana/81hNFKinCbcqq9gwGQ6Jhx3J7cemV5cUeeamonj1pump?maker=EwwoZMUgA2HHm8m3EJ4MzfaeErrZ2LR6hkUqAGWZ2zdy")</f>
        <v/>
      </c>
    </row>
    <row r="131">
      <c r="A131" t="inlineStr">
        <is>
          <t>3JXq16mWyo1uboEK9QCGcjjgCB3DXKWWcF1yySC7pump</t>
        </is>
      </c>
      <c r="B131" t="inlineStr">
        <is>
          <t>$ANDY70B$</t>
        </is>
      </c>
      <c r="C131" t="n">
        <v>2</v>
      </c>
      <c r="D131" t="n">
        <v>-1.34</v>
      </c>
      <c r="E131" t="n">
        <v>-0.28</v>
      </c>
      <c r="F131" t="n">
        <v>4.83</v>
      </c>
      <c r="G131" t="n">
        <v>3.48</v>
      </c>
      <c r="H131" t="n">
        <v>1</v>
      </c>
      <c r="I131" t="n">
        <v>1</v>
      </c>
      <c r="J131" t="n">
        <v>-1</v>
      </c>
      <c r="K131" t="n">
        <v>-1</v>
      </c>
      <c r="L131">
        <f>HYPERLINK("https://www.defined.fi/sol/3JXq16mWyo1uboEK9QCGcjjgCB3DXKWWcF1yySC7pump?maker=EwwoZMUgA2HHm8m3EJ4MzfaeErrZ2LR6hkUqAGWZ2zdy","https://www.defined.fi/sol/3JXq16mWyo1uboEK9QCGcjjgCB3DXKWWcF1yySC7pump?maker=EwwoZMUgA2HHm8m3EJ4MzfaeErrZ2LR6hkUqAGWZ2zdy")</f>
        <v/>
      </c>
      <c r="M131">
        <f>HYPERLINK("https://dexscreener.com/solana/3JXq16mWyo1uboEK9QCGcjjgCB3DXKWWcF1yySC7pump?maker=EwwoZMUgA2HHm8m3EJ4MzfaeErrZ2LR6hkUqAGWZ2zdy","https://dexscreener.com/solana/3JXq16mWyo1uboEK9QCGcjjgCB3DXKWWcF1yySC7pump?maker=EwwoZMUgA2HHm8m3EJ4MzfaeErrZ2LR6hkUqAGWZ2zdy")</f>
        <v/>
      </c>
    </row>
    <row r="132">
      <c r="A132" t="inlineStr">
        <is>
          <t>HeJUFDxfJSzYFUuHLxkMqCgytU31G6mjP4wKviwqpump</t>
        </is>
      </c>
      <c r="B132" t="inlineStr">
        <is>
          <t>GNON</t>
        </is>
      </c>
      <c r="C132" t="n">
        <v>2</v>
      </c>
      <c r="D132" t="n">
        <v>-0.646</v>
      </c>
      <c r="E132" t="n">
        <v>-0.06</v>
      </c>
      <c r="F132" t="n">
        <v>11.55</v>
      </c>
      <c r="G132" t="n">
        <v>10.87</v>
      </c>
      <c r="H132" t="n">
        <v>6</v>
      </c>
      <c r="I132" t="n">
        <v>2</v>
      </c>
      <c r="J132" t="n">
        <v>-1</v>
      </c>
      <c r="K132" t="n">
        <v>-1</v>
      </c>
      <c r="L132">
        <f>HYPERLINK("https://www.defined.fi/sol/HeJUFDxfJSzYFUuHLxkMqCgytU31G6mjP4wKviwqpump?maker=EwwoZMUgA2HHm8m3EJ4MzfaeErrZ2LR6hkUqAGWZ2zdy","https://www.defined.fi/sol/HeJUFDxfJSzYFUuHLxkMqCgytU31G6mjP4wKviwqpump?maker=EwwoZMUgA2HHm8m3EJ4MzfaeErrZ2LR6hkUqAGWZ2zdy")</f>
        <v/>
      </c>
      <c r="M132">
        <f>HYPERLINK("https://dexscreener.com/solana/HeJUFDxfJSzYFUuHLxkMqCgytU31G6mjP4wKviwqpump?maker=EwwoZMUgA2HHm8m3EJ4MzfaeErrZ2LR6hkUqAGWZ2zdy","https://dexscreener.com/solana/HeJUFDxfJSzYFUuHLxkMqCgytU31G6mjP4wKviwqpump?maker=EwwoZMUgA2HHm8m3EJ4MzfaeErrZ2LR6hkUqAGWZ2zdy")</f>
        <v/>
      </c>
    </row>
    <row r="133">
      <c r="A133" t="inlineStr">
        <is>
          <t>CPx6vEEAsk4NTLau19LC2KqdDwvs2DAwnjEYUL6ypump</t>
        </is>
      </c>
      <c r="B133" t="inlineStr">
        <is>
          <t>tDOG</t>
        </is>
      </c>
      <c r="C133" t="n">
        <v>2</v>
      </c>
      <c r="D133" t="n">
        <v>-0.113</v>
      </c>
      <c r="E133" t="n">
        <v>-0.07000000000000001</v>
      </c>
      <c r="F133" t="n">
        <v>2.87</v>
      </c>
      <c r="G133" t="n">
        <v>1.61</v>
      </c>
      <c r="H133" t="n">
        <v>2</v>
      </c>
      <c r="I133" t="n">
        <v>1</v>
      </c>
      <c r="J133" t="n">
        <v>-1</v>
      </c>
      <c r="K133" t="n">
        <v>-1</v>
      </c>
      <c r="L133">
        <f>HYPERLINK("https://www.defined.fi/sol/CPx6vEEAsk4NTLau19LC2KqdDwvs2DAwnjEYUL6ypump?maker=EwwoZMUgA2HHm8m3EJ4MzfaeErrZ2LR6hkUqAGWZ2zdy","https://www.defined.fi/sol/CPx6vEEAsk4NTLau19LC2KqdDwvs2DAwnjEYUL6ypump?maker=EwwoZMUgA2HHm8m3EJ4MzfaeErrZ2LR6hkUqAGWZ2zdy")</f>
        <v/>
      </c>
      <c r="M133">
        <f>HYPERLINK("https://dexscreener.com/solana/CPx6vEEAsk4NTLau19LC2KqdDwvs2DAwnjEYUL6ypump?maker=EwwoZMUgA2HHm8m3EJ4MzfaeErrZ2LR6hkUqAGWZ2zdy","https://dexscreener.com/solana/CPx6vEEAsk4NTLau19LC2KqdDwvs2DAwnjEYUL6ypump?maker=EwwoZMUgA2HHm8m3EJ4MzfaeErrZ2LR6hkUqAGWZ2zdy")</f>
        <v/>
      </c>
    </row>
    <row r="134">
      <c r="A134" t="inlineStr">
        <is>
          <t>7wU64AbsCqQKYqvdGEZsdyLRX3zrtwKdSNw1Ze6Rpump</t>
        </is>
      </c>
      <c r="B134" t="inlineStr">
        <is>
          <t>Memetics</t>
        </is>
      </c>
      <c r="C134" t="n">
        <v>2</v>
      </c>
      <c r="D134" t="n">
        <v>-0.3</v>
      </c>
      <c r="E134" t="n">
        <v>-0.25</v>
      </c>
      <c r="F134" t="n">
        <v>1.19</v>
      </c>
      <c r="G134" t="n">
        <v>0.889</v>
      </c>
      <c r="H134" t="n">
        <v>3</v>
      </c>
      <c r="I134" t="n">
        <v>1</v>
      </c>
      <c r="J134" t="n">
        <v>-1</v>
      </c>
      <c r="K134" t="n">
        <v>-1</v>
      </c>
      <c r="L134">
        <f>HYPERLINK("https://www.defined.fi/sol/7wU64AbsCqQKYqvdGEZsdyLRX3zrtwKdSNw1Ze6Rpump?maker=EwwoZMUgA2HHm8m3EJ4MzfaeErrZ2LR6hkUqAGWZ2zdy","https://www.defined.fi/sol/7wU64AbsCqQKYqvdGEZsdyLRX3zrtwKdSNw1Ze6Rpump?maker=EwwoZMUgA2HHm8m3EJ4MzfaeErrZ2LR6hkUqAGWZ2zdy")</f>
        <v/>
      </c>
      <c r="M134">
        <f>HYPERLINK("https://dexscreener.com/solana/7wU64AbsCqQKYqvdGEZsdyLRX3zrtwKdSNw1Ze6Rpump?maker=EwwoZMUgA2HHm8m3EJ4MzfaeErrZ2LR6hkUqAGWZ2zdy","https://dexscreener.com/solana/7wU64AbsCqQKYqvdGEZsdyLRX3zrtwKdSNw1Ze6Rpump?maker=EwwoZMUgA2HHm8m3EJ4MzfaeErrZ2LR6hkUqAGWZ2zdy")</f>
        <v/>
      </c>
    </row>
    <row r="135">
      <c r="A135" t="inlineStr">
        <is>
          <t>FWw5BUJjDeJuMePuZCb7wreWAPLsytPkkf4MfABcpump</t>
        </is>
      </c>
      <c r="B135" t="inlineStr">
        <is>
          <t>angel</t>
        </is>
      </c>
      <c r="C135" t="n">
        <v>2</v>
      </c>
      <c r="D135" t="n">
        <v>-0.018</v>
      </c>
      <c r="E135" t="n">
        <v>-1</v>
      </c>
      <c r="F135" t="n">
        <v>0.474</v>
      </c>
      <c r="G135" t="n">
        <v>0.456</v>
      </c>
      <c r="H135" t="n">
        <v>1</v>
      </c>
      <c r="I135" t="n">
        <v>1</v>
      </c>
      <c r="J135" t="n">
        <v>-1</v>
      </c>
      <c r="K135" t="n">
        <v>-1</v>
      </c>
      <c r="L135">
        <f>HYPERLINK("https://www.defined.fi/sol/FWw5BUJjDeJuMePuZCb7wreWAPLsytPkkf4MfABcpump?maker=EwwoZMUgA2HHm8m3EJ4MzfaeErrZ2LR6hkUqAGWZ2zdy","https://www.defined.fi/sol/FWw5BUJjDeJuMePuZCb7wreWAPLsytPkkf4MfABcpump?maker=EwwoZMUgA2HHm8m3EJ4MzfaeErrZ2LR6hkUqAGWZ2zdy")</f>
        <v/>
      </c>
      <c r="M135">
        <f>HYPERLINK("https://dexscreener.com/solana/FWw5BUJjDeJuMePuZCb7wreWAPLsytPkkf4MfABcpump?maker=EwwoZMUgA2HHm8m3EJ4MzfaeErrZ2LR6hkUqAGWZ2zdy","https://dexscreener.com/solana/FWw5BUJjDeJuMePuZCb7wreWAPLsytPkkf4MfABcpump?maker=EwwoZMUgA2HHm8m3EJ4MzfaeErrZ2LR6hkUqAGWZ2zdy")</f>
        <v/>
      </c>
    </row>
    <row r="136">
      <c r="A136" t="inlineStr">
        <is>
          <t>HsoHQHxxj5FkebYyNNaNdpj4ZpsJfySaNfnchXDcpump</t>
        </is>
      </c>
      <c r="B136" t="inlineStr">
        <is>
          <t>Amilio</t>
        </is>
      </c>
      <c r="C136" t="n">
        <v>2</v>
      </c>
      <c r="D136" t="n">
        <v>-0.022</v>
      </c>
      <c r="E136" t="n">
        <v>-1</v>
      </c>
      <c r="F136" t="n">
        <v>0.478</v>
      </c>
      <c r="G136" t="n">
        <v>0.456</v>
      </c>
      <c r="H136" t="n">
        <v>1</v>
      </c>
      <c r="I136" t="n">
        <v>1</v>
      </c>
      <c r="J136" t="n">
        <v>-1</v>
      </c>
      <c r="K136" t="n">
        <v>-1</v>
      </c>
      <c r="L136">
        <f>HYPERLINK("https://www.defined.fi/sol/HsoHQHxxj5FkebYyNNaNdpj4ZpsJfySaNfnchXDcpump?maker=EwwoZMUgA2HHm8m3EJ4MzfaeErrZ2LR6hkUqAGWZ2zdy","https://www.defined.fi/sol/HsoHQHxxj5FkebYyNNaNdpj4ZpsJfySaNfnchXDcpump?maker=EwwoZMUgA2HHm8m3EJ4MzfaeErrZ2LR6hkUqAGWZ2zdy")</f>
        <v/>
      </c>
      <c r="M136">
        <f>HYPERLINK("https://dexscreener.com/solana/HsoHQHxxj5FkebYyNNaNdpj4ZpsJfySaNfnchXDcpump?maker=EwwoZMUgA2HHm8m3EJ4MzfaeErrZ2LR6hkUqAGWZ2zdy","https://dexscreener.com/solana/HsoHQHxxj5FkebYyNNaNdpj4ZpsJfySaNfnchXDcpump?maker=EwwoZMUgA2HHm8m3EJ4MzfaeErrZ2LR6hkUqAGWZ2zdy")</f>
        <v/>
      </c>
    </row>
    <row r="137">
      <c r="A137" t="inlineStr">
        <is>
          <t>CgsgaAyDbbqQ34zffEwqw7HStpAStGmBzHdBBGyyLthF</t>
        </is>
      </c>
      <c r="B137" t="inlineStr">
        <is>
          <t>ARTIC</t>
        </is>
      </c>
      <c r="C137" t="n">
        <v>2</v>
      </c>
      <c r="D137" t="n">
        <v>-0.845</v>
      </c>
      <c r="E137" t="n">
        <v>-0.29</v>
      </c>
      <c r="F137" t="n">
        <v>2.89</v>
      </c>
      <c r="G137" t="n">
        <v>2.04</v>
      </c>
      <c r="H137" t="n">
        <v>3</v>
      </c>
      <c r="I137" t="n">
        <v>1</v>
      </c>
      <c r="J137" t="n">
        <v>-1</v>
      </c>
      <c r="K137" t="n">
        <v>-1</v>
      </c>
      <c r="L137">
        <f>HYPERLINK("https://www.defined.fi/sol/CgsgaAyDbbqQ34zffEwqw7HStpAStGmBzHdBBGyyLthF?maker=EwwoZMUgA2HHm8m3EJ4MzfaeErrZ2LR6hkUqAGWZ2zdy","https://www.defined.fi/sol/CgsgaAyDbbqQ34zffEwqw7HStpAStGmBzHdBBGyyLthF?maker=EwwoZMUgA2HHm8m3EJ4MzfaeErrZ2LR6hkUqAGWZ2zdy")</f>
        <v/>
      </c>
      <c r="M137">
        <f>HYPERLINK("https://dexscreener.com/solana/CgsgaAyDbbqQ34zffEwqw7HStpAStGmBzHdBBGyyLthF?maker=EwwoZMUgA2HHm8m3EJ4MzfaeErrZ2LR6hkUqAGWZ2zdy","https://dexscreener.com/solana/CgsgaAyDbbqQ34zffEwqw7HStpAStGmBzHdBBGyyLthF?maker=EwwoZMUgA2HHm8m3EJ4MzfaeErrZ2LR6hkUqAGWZ2zdy")</f>
        <v/>
      </c>
    </row>
    <row r="138">
      <c r="A138" t="inlineStr">
        <is>
          <t>8wZfZMedGrFmUFCCG9bPRs2wyNLh7FxUTcA4VBpBpump</t>
        </is>
      </c>
      <c r="B138" t="inlineStr">
        <is>
          <t>LAURA</t>
        </is>
      </c>
      <c r="C138" t="n">
        <v>2</v>
      </c>
      <c r="D138" t="n">
        <v>-0.107</v>
      </c>
      <c r="E138" t="n">
        <v>-0.43</v>
      </c>
      <c r="F138" t="n">
        <v>0.247</v>
      </c>
      <c r="G138" t="n">
        <v>0.14</v>
      </c>
      <c r="H138" t="n">
        <v>1</v>
      </c>
      <c r="I138" t="n">
        <v>1</v>
      </c>
      <c r="J138" t="n">
        <v>-1</v>
      </c>
      <c r="K138" t="n">
        <v>-1</v>
      </c>
      <c r="L138">
        <f>HYPERLINK("https://www.defined.fi/sol/8wZfZMedGrFmUFCCG9bPRs2wyNLh7FxUTcA4VBpBpump?maker=EwwoZMUgA2HHm8m3EJ4MzfaeErrZ2LR6hkUqAGWZ2zdy","https://www.defined.fi/sol/8wZfZMedGrFmUFCCG9bPRs2wyNLh7FxUTcA4VBpBpump?maker=EwwoZMUgA2HHm8m3EJ4MzfaeErrZ2LR6hkUqAGWZ2zdy")</f>
        <v/>
      </c>
      <c r="M138">
        <f>HYPERLINK("https://dexscreener.com/solana/8wZfZMedGrFmUFCCG9bPRs2wyNLh7FxUTcA4VBpBpump?maker=EwwoZMUgA2HHm8m3EJ4MzfaeErrZ2LR6hkUqAGWZ2zdy","https://dexscreener.com/solana/8wZfZMedGrFmUFCCG9bPRs2wyNLh7FxUTcA4VBpBpump?maker=EwwoZMUgA2HHm8m3EJ4MzfaeErrZ2LR6hkUqAGWZ2zdy")</f>
        <v/>
      </c>
    </row>
    <row r="139">
      <c r="A139" t="inlineStr">
        <is>
          <t>5MywLXxymWibUwu4R9gFYnRcuf5YoxTBXASkEmXYpump</t>
        </is>
      </c>
      <c r="B139" t="inlineStr">
        <is>
          <t>CatGirl</t>
        </is>
      </c>
      <c r="C139" t="n">
        <v>2</v>
      </c>
      <c r="D139" t="n">
        <v>0</v>
      </c>
      <c r="E139" t="n">
        <v>0</v>
      </c>
      <c r="F139" t="n">
        <v>0</v>
      </c>
      <c r="G139" t="n">
        <v>0</v>
      </c>
      <c r="H139" t="n">
        <v>0</v>
      </c>
      <c r="I139" t="n">
        <v>1</v>
      </c>
      <c r="J139" t="n">
        <v>-1</v>
      </c>
      <c r="K139" t="n">
        <v>-1</v>
      </c>
      <c r="L139">
        <f>HYPERLINK("https://www.defined.fi/sol/5MywLXxymWibUwu4R9gFYnRcuf5YoxTBXASkEmXYpump?maker=EwwoZMUgA2HHm8m3EJ4MzfaeErrZ2LR6hkUqAGWZ2zdy","https://www.defined.fi/sol/5MywLXxymWibUwu4R9gFYnRcuf5YoxTBXASkEmXYpump?maker=EwwoZMUgA2HHm8m3EJ4MzfaeErrZ2LR6hkUqAGWZ2zdy")</f>
        <v/>
      </c>
      <c r="M139">
        <f>HYPERLINK("https://dexscreener.com/solana/5MywLXxymWibUwu4R9gFYnRcuf5YoxTBXASkEmXYpump?maker=EwwoZMUgA2HHm8m3EJ4MzfaeErrZ2LR6hkUqAGWZ2zdy","https://dexscreener.com/solana/5MywLXxymWibUwu4R9gFYnRcuf5YoxTBXASkEmXYpump?maker=EwwoZMUgA2HHm8m3EJ4MzfaeErrZ2LR6hkUqAGWZ2zdy")</f>
        <v/>
      </c>
    </row>
    <row r="140">
      <c r="A140" t="inlineStr">
        <is>
          <t>CFmx5Qv5mHEvnAeEB7khfaXKdsCTPsM6nNcdHaTdpump</t>
        </is>
      </c>
      <c r="B140" t="inlineStr">
        <is>
          <t>$LAURA</t>
        </is>
      </c>
      <c r="C140" t="n">
        <v>2</v>
      </c>
      <c r="D140" t="n">
        <v>-1.14</v>
      </c>
      <c r="E140" t="n">
        <v>-0.6</v>
      </c>
      <c r="F140" t="n">
        <v>1.91</v>
      </c>
      <c r="G140" t="n">
        <v>0.774</v>
      </c>
      <c r="H140" t="n">
        <v>2</v>
      </c>
      <c r="I140" t="n">
        <v>1</v>
      </c>
      <c r="J140" t="n">
        <v>-1</v>
      </c>
      <c r="K140" t="n">
        <v>-1</v>
      </c>
      <c r="L140">
        <f>HYPERLINK("https://www.defined.fi/sol/CFmx5Qv5mHEvnAeEB7khfaXKdsCTPsM6nNcdHaTdpump?maker=EwwoZMUgA2HHm8m3EJ4MzfaeErrZ2LR6hkUqAGWZ2zdy","https://www.defined.fi/sol/CFmx5Qv5mHEvnAeEB7khfaXKdsCTPsM6nNcdHaTdpump?maker=EwwoZMUgA2HHm8m3EJ4MzfaeErrZ2LR6hkUqAGWZ2zdy")</f>
        <v/>
      </c>
      <c r="M140">
        <f>HYPERLINK("https://dexscreener.com/solana/CFmx5Qv5mHEvnAeEB7khfaXKdsCTPsM6nNcdHaTdpump?maker=EwwoZMUgA2HHm8m3EJ4MzfaeErrZ2LR6hkUqAGWZ2zdy","https://dexscreener.com/solana/CFmx5Qv5mHEvnAeEB7khfaXKdsCTPsM6nNcdHaTdpump?maker=EwwoZMUgA2HHm8m3EJ4MzfaeErrZ2LR6hkUqAGWZ2zdy")</f>
        <v/>
      </c>
    </row>
    <row r="141">
      <c r="A141" t="inlineStr">
        <is>
          <t>Zu1wntdLK8e61JMyX6BCTYBMUKDdbkwtFtwLABepump</t>
        </is>
      </c>
      <c r="B141" t="inlineStr">
        <is>
          <t>popcorn</t>
        </is>
      </c>
      <c r="C141" t="n">
        <v>2</v>
      </c>
      <c r="D141" t="n">
        <v>-1.74</v>
      </c>
      <c r="E141" t="n">
        <v>-0.36</v>
      </c>
      <c r="F141" t="n">
        <v>4.78</v>
      </c>
      <c r="G141" t="n">
        <v>3.04</v>
      </c>
      <c r="H141" t="n">
        <v>2</v>
      </c>
      <c r="I141" t="n">
        <v>1</v>
      </c>
      <c r="J141" t="n">
        <v>-1</v>
      </c>
      <c r="K141" t="n">
        <v>-1</v>
      </c>
      <c r="L141">
        <f>HYPERLINK("https://www.defined.fi/sol/Zu1wntdLK8e61JMyX6BCTYBMUKDdbkwtFtwLABepump?maker=EwwoZMUgA2HHm8m3EJ4MzfaeErrZ2LR6hkUqAGWZ2zdy","https://www.defined.fi/sol/Zu1wntdLK8e61JMyX6BCTYBMUKDdbkwtFtwLABepump?maker=EwwoZMUgA2HHm8m3EJ4MzfaeErrZ2LR6hkUqAGWZ2zdy")</f>
        <v/>
      </c>
      <c r="M141">
        <f>HYPERLINK("https://dexscreener.com/solana/Zu1wntdLK8e61JMyX6BCTYBMUKDdbkwtFtwLABepump?maker=EwwoZMUgA2HHm8m3EJ4MzfaeErrZ2LR6hkUqAGWZ2zdy","https://dexscreener.com/solana/Zu1wntdLK8e61JMyX6BCTYBMUKDdbkwtFtwLABepump?maker=EwwoZMUgA2HHm8m3EJ4MzfaeErrZ2LR6hkUqAGWZ2zdy")</f>
        <v/>
      </c>
    </row>
    <row r="142">
      <c r="A142" t="inlineStr">
        <is>
          <t>DPfhZt2wjTYTsA3JjNEJCDyX3Rn1ef8sbje6AMGDpump</t>
        </is>
      </c>
      <c r="B142" t="inlineStr">
        <is>
          <t>soliloquy</t>
        </is>
      </c>
      <c r="C142" t="n">
        <v>2</v>
      </c>
      <c r="D142" t="n">
        <v>-1.05</v>
      </c>
      <c r="E142" t="n">
        <v>-0.12</v>
      </c>
      <c r="F142" t="n">
        <v>8.73</v>
      </c>
      <c r="G142" t="n">
        <v>7.64</v>
      </c>
      <c r="H142" t="n">
        <v>4</v>
      </c>
      <c r="I142" t="n">
        <v>2</v>
      </c>
      <c r="J142" t="n">
        <v>-1</v>
      </c>
      <c r="K142" t="n">
        <v>-1</v>
      </c>
      <c r="L142">
        <f>HYPERLINK("https://www.defined.fi/sol/DPfhZt2wjTYTsA3JjNEJCDyX3Rn1ef8sbje6AMGDpump?maker=EwwoZMUgA2HHm8m3EJ4MzfaeErrZ2LR6hkUqAGWZ2zdy","https://www.defined.fi/sol/DPfhZt2wjTYTsA3JjNEJCDyX3Rn1ef8sbje6AMGDpump?maker=EwwoZMUgA2HHm8m3EJ4MzfaeErrZ2LR6hkUqAGWZ2zdy")</f>
        <v/>
      </c>
      <c r="M142">
        <f>HYPERLINK("https://dexscreener.com/solana/DPfhZt2wjTYTsA3JjNEJCDyX3Rn1ef8sbje6AMGDpump?maker=EwwoZMUgA2HHm8m3EJ4MzfaeErrZ2LR6hkUqAGWZ2zdy","https://dexscreener.com/solana/DPfhZt2wjTYTsA3JjNEJCDyX3Rn1ef8sbje6AMGDpump?maker=EwwoZMUgA2HHm8m3EJ4MzfaeErrZ2LR6hkUqAGWZ2zdy")</f>
        <v/>
      </c>
    </row>
    <row r="143">
      <c r="A143" t="inlineStr">
        <is>
          <t>AmAh6PBuNAeL26G1XHLpoSw9i9tXGQ2S9owEx9xLpump</t>
        </is>
      </c>
      <c r="B143" t="inlineStr">
        <is>
          <t>neutrino</t>
        </is>
      </c>
      <c r="C143" t="n">
        <v>2</v>
      </c>
      <c r="D143" t="n">
        <v>-0.5</v>
      </c>
      <c r="E143" t="n">
        <v>-1</v>
      </c>
      <c r="F143" t="n">
        <v>0.788</v>
      </c>
      <c r="G143" t="n">
        <v>0.288</v>
      </c>
      <c r="H143" t="n">
        <v>1</v>
      </c>
      <c r="I143" t="n">
        <v>1</v>
      </c>
      <c r="J143" t="n">
        <v>-1</v>
      </c>
      <c r="K143" t="n">
        <v>-1</v>
      </c>
      <c r="L143">
        <f>HYPERLINK("https://www.defined.fi/sol/AmAh6PBuNAeL26G1XHLpoSw9i9tXGQ2S9owEx9xLpump?maker=EwwoZMUgA2HHm8m3EJ4MzfaeErrZ2LR6hkUqAGWZ2zdy","https://www.defined.fi/sol/AmAh6PBuNAeL26G1XHLpoSw9i9tXGQ2S9owEx9xLpump?maker=EwwoZMUgA2HHm8m3EJ4MzfaeErrZ2LR6hkUqAGWZ2zdy")</f>
        <v/>
      </c>
      <c r="M143">
        <f>HYPERLINK("https://dexscreener.com/solana/AmAh6PBuNAeL26G1XHLpoSw9i9tXGQ2S9owEx9xLpump?maker=EwwoZMUgA2HHm8m3EJ4MzfaeErrZ2LR6hkUqAGWZ2zdy","https://dexscreener.com/solana/AmAh6PBuNAeL26G1XHLpoSw9i9tXGQ2S9owEx9xLpump?maker=EwwoZMUgA2HHm8m3EJ4MzfaeErrZ2LR6hkUqAGWZ2zdy")</f>
        <v/>
      </c>
    </row>
    <row r="144">
      <c r="A144" t="inlineStr">
        <is>
          <t>Gb4cNCK8UuFRM1P1uZCAaefztE8kwFhHFfM8yy8Fpump</t>
        </is>
      </c>
      <c r="B144" t="inlineStr">
        <is>
          <t>GMAGA</t>
        </is>
      </c>
      <c r="C144" t="n">
        <v>2</v>
      </c>
      <c r="D144" t="n">
        <v>-5.14</v>
      </c>
      <c r="E144" t="n">
        <v>-0.59</v>
      </c>
      <c r="F144" t="n">
        <v>8.699999999999999</v>
      </c>
      <c r="G144" t="n">
        <v>3.54</v>
      </c>
      <c r="H144" t="n">
        <v>11</v>
      </c>
      <c r="I144" t="n">
        <v>1</v>
      </c>
      <c r="J144" t="n">
        <v>-1</v>
      </c>
      <c r="K144" t="n">
        <v>-1</v>
      </c>
      <c r="L144">
        <f>HYPERLINK("https://www.defined.fi/sol/Gb4cNCK8UuFRM1P1uZCAaefztE8kwFhHFfM8yy8Fpump?maker=EwwoZMUgA2HHm8m3EJ4MzfaeErrZ2LR6hkUqAGWZ2zdy","https://www.defined.fi/sol/Gb4cNCK8UuFRM1P1uZCAaefztE8kwFhHFfM8yy8Fpump?maker=EwwoZMUgA2HHm8m3EJ4MzfaeErrZ2LR6hkUqAGWZ2zdy")</f>
        <v/>
      </c>
      <c r="M144">
        <f>HYPERLINK("https://dexscreener.com/solana/Gb4cNCK8UuFRM1P1uZCAaefztE8kwFhHFfM8yy8Fpump?maker=EwwoZMUgA2HHm8m3EJ4MzfaeErrZ2LR6hkUqAGWZ2zdy","https://dexscreener.com/solana/Gb4cNCK8UuFRM1P1uZCAaefztE8kwFhHFfM8yy8Fpump?maker=EwwoZMUgA2HHm8m3EJ4MzfaeErrZ2LR6hkUqAGWZ2zdy")</f>
        <v/>
      </c>
    </row>
    <row r="145">
      <c r="A145" t="inlineStr">
        <is>
          <t>EhUvB1wZoj1BQNGL6EAagAUD792odJZRoDMmpLuVpump</t>
        </is>
      </c>
      <c r="B145" t="inlineStr">
        <is>
          <t>LAURA</t>
        </is>
      </c>
      <c r="C145" t="n">
        <v>2</v>
      </c>
      <c r="D145" t="n">
        <v>-0.581</v>
      </c>
      <c r="E145" t="n">
        <v>-1</v>
      </c>
      <c r="F145" t="n">
        <v>0.957</v>
      </c>
      <c r="G145" t="n">
        <v>0.376</v>
      </c>
      <c r="H145" t="n">
        <v>1</v>
      </c>
      <c r="I145" t="n">
        <v>1</v>
      </c>
      <c r="J145" t="n">
        <v>-1</v>
      </c>
      <c r="K145" t="n">
        <v>-1</v>
      </c>
      <c r="L145">
        <f>HYPERLINK("https://www.defined.fi/sol/EhUvB1wZoj1BQNGL6EAagAUD792odJZRoDMmpLuVpump?maker=EwwoZMUgA2HHm8m3EJ4MzfaeErrZ2LR6hkUqAGWZ2zdy","https://www.defined.fi/sol/EhUvB1wZoj1BQNGL6EAagAUD792odJZRoDMmpLuVpump?maker=EwwoZMUgA2HHm8m3EJ4MzfaeErrZ2LR6hkUqAGWZ2zdy")</f>
        <v/>
      </c>
      <c r="M145">
        <f>HYPERLINK("https://dexscreener.com/solana/EhUvB1wZoj1BQNGL6EAagAUD792odJZRoDMmpLuVpump?maker=EwwoZMUgA2HHm8m3EJ4MzfaeErrZ2LR6hkUqAGWZ2zdy","https://dexscreener.com/solana/EhUvB1wZoj1BQNGL6EAagAUD792odJZRoDMmpLuVpump?maker=EwwoZMUgA2HHm8m3EJ4MzfaeErrZ2LR6hkUqAGWZ2zdy")</f>
        <v/>
      </c>
    </row>
    <row r="146">
      <c r="A146" t="inlineStr">
        <is>
          <t>4bs1ycyoCRVfB17PBKtYRUyqFUsHRB8hXhAk5Lm4pump</t>
        </is>
      </c>
      <c r="B146" t="inlineStr">
        <is>
          <t>billy</t>
        </is>
      </c>
      <c r="C146" t="n">
        <v>2</v>
      </c>
      <c r="D146" t="n">
        <v>-0.931</v>
      </c>
      <c r="E146" t="n">
        <v>-0.97</v>
      </c>
      <c r="F146" t="n">
        <v>0.955</v>
      </c>
      <c r="G146" t="n">
        <v>0.024</v>
      </c>
      <c r="H146" t="n">
        <v>1</v>
      </c>
      <c r="I146" t="n">
        <v>1</v>
      </c>
      <c r="J146" t="n">
        <v>-1</v>
      </c>
      <c r="K146" t="n">
        <v>-1</v>
      </c>
      <c r="L146">
        <f>HYPERLINK("https://www.defined.fi/sol/4bs1ycyoCRVfB17PBKtYRUyqFUsHRB8hXhAk5Lm4pump?maker=EwwoZMUgA2HHm8m3EJ4MzfaeErrZ2LR6hkUqAGWZ2zdy","https://www.defined.fi/sol/4bs1ycyoCRVfB17PBKtYRUyqFUsHRB8hXhAk5Lm4pump?maker=EwwoZMUgA2HHm8m3EJ4MzfaeErrZ2LR6hkUqAGWZ2zdy")</f>
        <v/>
      </c>
      <c r="M146">
        <f>HYPERLINK("https://dexscreener.com/solana/4bs1ycyoCRVfB17PBKtYRUyqFUsHRB8hXhAk5Lm4pump?maker=EwwoZMUgA2HHm8m3EJ4MzfaeErrZ2LR6hkUqAGWZ2zdy","https://dexscreener.com/solana/4bs1ycyoCRVfB17PBKtYRUyqFUsHRB8hXhAk5Lm4pump?maker=EwwoZMUgA2HHm8m3EJ4MzfaeErrZ2LR6hkUqAGWZ2zdy")</f>
        <v/>
      </c>
    </row>
    <row r="147">
      <c r="A147" t="inlineStr">
        <is>
          <t>4zdAbkyoYoT2F8ZSt6va4WZrmAwgFCfQsTEUo8zNpump</t>
        </is>
      </c>
      <c r="B147" t="inlineStr">
        <is>
          <t>DIT</t>
        </is>
      </c>
      <c r="C147" t="n">
        <v>2</v>
      </c>
      <c r="D147" t="n">
        <v>-0.527</v>
      </c>
      <c r="E147" t="n">
        <v>-0.14</v>
      </c>
      <c r="F147" t="n">
        <v>3.74</v>
      </c>
      <c r="G147" t="n">
        <v>3.21</v>
      </c>
      <c r="H147" t="n">
        <v>4</v>
      </c>
      <c r="I147" t="n">
        <v>2</v>
      </c>
      <c r="J147" t="n">
        <v>-1</v>
      </c>
      <c r="K147" t="n">
        <v>-1</v>
      </c>
      <c r="L147">
        <f>HYPERLINK("https://www.defined.fi/sol/4zdAbkyoYoT2F8ZSt6va4WZrmAwgFCfQsTEUo8zNpump?maker=EwwoZMUgA2HHm8m3EJ4MzfaeErrZ2LR6hkUqAGWZ2zdy","https://www.defined.fi/sol/4zdAbkyoYoT2F8ZSt6va4WZrmAwgFCfQsTEUo8zNpump?maker=EwwoZMUgA2HHm8m3EJ4MzfaeErrZ2LR6hkUqAGWZ2zdy")</f>
        <v/>
      </c>
      <c r="M147">
        <f>HYPERLINK("https://dexscreener.com/solana/4zdAbkyoYoT2F8ZSt6va4WZrmAwgFCfQsTEUo8zNpump?maker=EwwoZMUgA2HHm8m3EJ4MzfaeErrZ2LR6hkUqAGWZ2zdy","https://dexscreener.com/solana/4zdAbkyoYoT2F8ZSt6va4WZrmAwgFCfQsTEUo8zNpump?maker=EwwoZMUgA2HHm8m3EJ4MzfaeErrZ2LR6hkUqAGWZ2zdy")</f>
        <v/>
      </c>
    </row>
    <row r="148">
      <c r="A148" t="inlineStr">
        <is>
          <t>8jVBB8wS8FcZPwWPy2tRVYXJ6cywiV2phEFNwzTnpump</t>
        </is>
      </c>
      <c r="B148" t="inlineStr">
        <is>
          <t>RAE</t>
        </is>
      </c>
      <c r="C148" t="n">
        <v>2</v>
      </c>
      <c r="D148" t="n">
        <v>0.456</v>
      </c>
      <c r="E148" t="n">
        <v>0.47</v>
      </c>
      <c r="F148" t="n">
        <v>0.958</v>
      </c>
      <c r="G148" t="n">
        <v>1.41</v>
      </c>
      <c r="H148" t="n">
        <v>1</v>
      </c>
      <c r="I148" t="n">
        <v>1</v>
      </c>
      <c r="J148" t="n">
        <v>-1</v>
      </c>
      <c r="K148" t="n">
        <v>-1</v>
      </c>
      <c r="L148">
        <f>HYPERLINK("https://www.defined.fi/sol/8jVBB8wS8FcZPwWPy2tRVYXJ6cywiV2phEFNwzTnpump?maker=EwwoZMUgA2HHm8m3EJ4MzfaeErrZ2LR6hkUqAGWZ2zdy","https://www.defined.fi/sol/8jVBB8wS8FcZPwWPy2tRVYXJ6cywiV2phEFNwzTnpump?maker=EwwoZMUgA2HHm8m3EJ4MzfaeErrZ2LR6hkUqAGWZ2zdy")</f>
        <v/>
      </c>
      <c r="M148">
        <f>HYPERLINK("https://dexscreener.com/solana/8jVBB8wS8FcZPwWPy2tRVYXJ6cywiV2phEFNwzTnpump?maker=EwwoZMUgA2HHm8m3EJ4MzfaeErrZ2LR6hkUqAGWZ2zdy","https://dexscreener.com/solana/8jVBB8wS8FcZPwWPy2tRVYXJ6cywiV2phEFNwzTnpump?maker=EwwoZMUgA2HHm8m3EJ4MzfaeErrZ2LR6hkUqAGWZ2zdy")</f>
        <v/>
      </c>
    </row>
    <row r="149">
      <c r="A149" t="inlineStr">
        <is>
          <t>8CB5nCRtcWupRJDxy7R65wvx6cp5Q7eNhMGj46FHpump</t>
        </is>
      </c>
      <c r="B149" t="inlineStr">
        <is>
          <t>Daram</t>
        </is>
      </c>
      <c r="C149" t="n">
        <v>2</v>
      </c>
      <c r="D149" t="n">
        <v>-0.208</v>
      </c>
      <c r="E149" t="n">
        <v>-0.07000000000000001</v>
      </c>
      <c r="F149" t="n">
        <v>2.76</v>
      </c>
      <c r="G149" t="n">
        <v>2.55</v>
      </c>
      <c r="H149" t="n">
        <v>3</v>
      </c>
      <c r="I149" t="n">
        <v>1</v>
      </c>
      <c r="J149" t="n">
        <v>-1</v>
      </c>
      <c r="K149" t="n">
        <v>-1</v>
      </c>
      <c r="L149">
        <f>HYPERLINK("https://www.defined.fi/sol/8CB5nCRtcWupRJDxy7R65wvx6cp5Q7eNhMGj46FHpump?maker=EwwoZMUgA2HHm8m3EJ4MzfaeErrZ2LR6hkUqAGWZ2zdy","https://www.defined.fi/sol/8CB5nCRtcWupRJDxy7R65wvx6cp5Q7eNhMGj46FHpump?maker=EwwoZMUgA2HHm8m3EJ4MzfaeErrZ2LR6hkUqAGWZ2zdy")</f>
        <v/>
      </c>
      <c r="M149">
        <f>HYPERLINK("https://dexscreener.com/solana/8CB5nCRtcWupRJDxy7R65wvx6cp5Q7eNhMGj46FHpump?maker=EwwoZMUgA2HHm8m3EJ4MzfaeErrZ2LR6hkUqAGWZ2zdy","https://dexscreener.com/solana/8CB5nCRtcWupRJDxy7R65wvx6cp5Q7eNhMGj46FHpump?maker=EwwoZMUgA2HHm8m3EJ4MzfaeErrZ2LR6hkUqAGWZ2zdy")</f>
        <v/>
      </c>
    </row>
    <row r="150">
      <c r="A150" t="inlineStr">
        <is>
          <t>H8yTNoEFiPa9WBKWHxBUC9gRCYufdmcwafjccKLupump</t>
        </is>
      </c>
      <c r="B150" t="inlineStr">
        <is>
          <t>Ayrey</t>
        </is>
      </c>
      <c r="C150" t="n">
        <v>2</v>
      </c>
      <c r="D150" t="n">
        <v>-2.9</v>
      </c>
      <c r="E150" t="n">
        <v>-0.52</v>
      </c>
      <c r="F150" t="n">
        <v>5.54</v>
      </c>
      <c r="G150" t="n">
        <v>2.64</v>
      </c>
      <c r="H150" t="n">
        <v>1</v>
      </c>
      <c r="I150" t="n">
        <v>1</v>
      </c>
      <c r="J150" t="n">
        <v>-1</v>
      </c>
      <c r="K150" t="n">
        <v>-1</v>
      </c>
      <c r="L150">
        <f>HYPERLINK("https://www.defined.fi/sol/H8yTNoEFiPa9WBKWHxBUC9gRCYufdmcwafjccKLupump?maker=EwwoZMUgA2HHm8m3EJ4MzfaeErrZ2LR6hkUqAGWZ2zdy","https://www.defined.fi/sol/H8yTNoEFiPa9WBKWHxBUC9gRCYufdmcwafjccKLupump?maker=EwwoZMUgA2HHm8m3EJ4MzfaeErrZ2LR6hkUqAGWZ2zdy")</f>
        <v/>
      </c>
      <c r="M150">
        <f>HYPERLINK("https://dexscreener.com/solana/H8yTNoEFiPa9WBKWHxBUC9gRCYufdmcwafjccKLupump?maker=EwwoZMUgA2HHm8m3EJ4MzfaeErrZ2LR6hkUqAGWZ2zdy","https://dexscreener.com/solana/H8yTNoEFiPa9WBKWHxBUC9gRCYufdmcwafjccKLupump?maker=EwwoZMUgA2HHm8m3EJ4MzfaeErrZ2LR6hkUqAGWZ2zdy")</f>
        <v/>
      </c>
    </row>
    <row r="151">
      <c r="A151" t="inlineStr">
        <is>
          <t>3TCoCK7xYK7jSB6S84uvYpJXQrJXSUMCQ1cXtRgepump</t>
        </is>
      </c>
      <c r="B151" t="inlineStr">
        <is>
          <t>karen</t>
        </is>
      </c>
      <c r="C151" t="n">
        <v>2</v>
      </c>
      <c r="D151" t="n">
        <v>-1.56</v>
      </c>
      <c r="E151" t="n">
        <v>-0.28</v>
      </c>
      <c r="F151" t="n">
        <v>5.53</v>
      </c>
      <c r="G151" t="n">
        <v>3.97</v>
      </c>
      <c r="H151" t="n">
        <v>3</v>
      </c>
      <c r="I151" t="n">
        <v>1</v>
      </c>
      <c r="J151" t="n">
        <v>-1</v>
      </c>
      <c r="K151" t="n">
        <v>-1</v>
      </c>
      <c r="L151">
        <f>HYPERLINK("https://www.defined.fi/sol/3TCoCK7xYK7jSB6S84uvYpJXQrJXSUMCQ1cXtRgepump?maker=EwwoZMUgA2HHm8m3EJ4MzfaeErrZ2LR6hkUqAGWZ2zdy","https://www.defined.fi/sol/3TCoCK7xYK7jSB6S84uvYpJXQrJXSUMCQ1cXtRgepump?maker=EwwoZMUgA2HHm8m3EJ4MzfaeErrZ2LR6hkUqAGWZ2zdy")</f>
        <v/>
      </c>
      <c r="M151">
        <f>HYPERLINK("https://dexscreener.com/solana/3TCoCK7xYK7jSB6S84uvYpJXQrJXSUMCQ1cXtRgepump?maker=EwwoZMUgA2HHm8m3EJ4MzfaeErrZ2LR6hkUqAGWZ2zdy","https://dexscreener.com/solana/3TCoCK7xYK7jSB6S84uvYpJXQrJXSUMCQ1cXtRgepump?maker=EwwoZMUgA2HHm8m3EJ4MzfaeErrZ2LR6hkUqAGWZ2zdy")</f>
        <v/>
      </c>
    </row>
    <row r="152">
      <c r="A152" t="inlineStr">
        <is>
          <t>AjN8QqccEnuQ8WxXub8ncjP3qb9bBGhEpggDMdFUpump</t>
        </is>
      </c>
      <c r="B152" t="inlineStr">
        <is>
          <t>ANTRA</t>
        </is>
      </c>
      <c r="C152" t="n">
        <v>2</v>
      </c>
      <c r="D152" t="n">
        <v>-3.99</v>
      </c>
      <c r="E152" t="n">
        <v>-0.83</v>
      </c>
      <c r="F152" t="n">
        <v>4.78</v>
      </c>
      <c r="G152" t="n">
        <v>0.789</v>
      </c>
      <c r="H152" t="n">
        <v>3</v>
      </c>
      <c r="I152" t="n">
        <v>1</v>
      </c>
      <c r="J152" t="n">
        <v>-1</v>
      </c>
      <c r="K152" t="n">
        <v>-1</v>
      </c>
      <c r="L152">
        <f>HYPERLINK("https://www.defined.fi/sol/AjN8QqccEnuQ8WxXub8ncjP3qb9bBGhEpggDMdFUpump?maker=EwwoZMUgA2HHm8m3EJ4MzfaeErrZ2LR6hkUqAGWZ2zdy","https://www.defined.fi/sol/AjN8QqccEnuQ8WxXub8ncjP3qb9bBGhEpggDMdFUpump?maker=EwwoZMUgA2HHm8m3EJ4MzfaeErrZ2LR6hkUqAGWZ2zdy")</f>
        <v/>
      </c>
      <c r="M152">
        <f>HYPERLINK("https://dexscreener.com/solana/AjN8QqccEnuQ8WxXub8ncjP3qb9bBGhEpggDMdFUpump?maker=EwwoZMUgA2HHm8m3EJ4MzfaeErrZ2LR6hkUqAGWZ2zdy","https://dexscreener.com/solana/AjN8QqccEnuQ8WxXub8ncjP3qb9bBGhEpggDMdFUpump?maker=EwwoZMUgA2HHm8m3EJ4MzfaeErrZ2LR6hkUqAGWZ2zdy")</f>
        <v/>
      </c>
    </row>
    <row r="153">
      <c r="A153" t="inlineStr">
        <is>
          <t>2ymAjUoJdiNZgKy6vKfJ2WQ6AExck3cZbAX26g6Qpump</t>
        </is>
      </c>
      <c r="B153" t="inlineStr">
        <is>
          <t>voice99999</t>
        </is>
      </c>
      <c r="C153" t="n">
        <v>2</v>
      </c>
      <c r="D153" t="n">
        <v>15.52</v>
      </c>
      <c r="E153" t="n">
        <v>1.04</v>
      </c>
      <c r="F153" t="n">
        <v>14.98</v>
      </c>
      <c r="G153" t="n">
        <v>30.44</v>
      </c>
      <c r="H153" t="n">
        <v>7</v>
      </c>
      <c r="I153" t="n">
        <v>7</v>
      </c>
      <c r="J153" t="n">
        <v>-1</v>
      </c>
      <c r="K153" t="n">
        <v>-1</v>
      </c>
      <c r="L153">
        <f>HYPERLINK("https://www.defined.fi/sol/2ymAjUoJdiNZgKy6vKfJ2WQ6AExck3cZbAX26g6Qpump?maker=EwwoZMUgA2HHm8m3EJ4MzfaeErrZ2LR6hkUqAGWZ2zdy","https://www.defined.fi/sol/2ymAjUoJdiNZgKy6vKfJ2WQ6AExck3cZbAX26g6Qpump?maker=EwwoZMUgA2HHm8m3EJ4MzfaeErrZ2LR6hkUqAGWZ2zdy")</f>
        <v/>
      </c>
      <c r="M153">
        <f>HYPERLINK("https://dexscreener.com/solana/2ymAjUoJdiNZgKy6vKfJ2WQ6AExck3cZbAX26g6Qpump?maker=EwwoZMUgA2HHm8m3EJ4MzfaeErrZ2LR6hkUqAGWZ2zdy","https://dexscreener.com/solana/2ymAjUoJdiNZgKy6vKfJ2WQ6AExck3cZbAX26g6Qpump?maker=EwwoZMUgA2HHm8m3EJ4MzfaeErrZ2LR6hkUqAGWZ2zdy")</f>
        <v/>
      </c>
    </row>
    <row r="154">
      <c r="A154" t="inlineStr">
        <is>
          <t>CacX4tgNFHCzqd7KBqcxZpgT1DuGQABdYQaMCGW5pump</t>
        </is>
      </c>
      <c r="B154" t="inlineStr">
        <is>
          <t>GHN-2</t>
        </is>
      </c>
      <c r="C154" t="n">
        <v>2</v>
      </c>
      <c r="D154" t="n">
        <v>-0.42</v>
      </c>
      <c r="E154" t="n">
        <v>-0.89</v>
      </c>
      <c r="F154" t="n">
        <v>0.471</v>
      </c>
      <c r="G154" t="n">
        <v>0.051</v>
      </c>
      <c r="H154" t="n">
        <v>1</v>
      </c>
      <c r="I154" t="n">
        <v>1</v>
      </c>
      <c r="J154" t="n">
        <v>-1</v>
      </c>
      <c r="K154" t="n">
        <v>-1</v>
      </c>
      <c r="L154">
        <f>HYPERLINK("https://www.defined.fi/sol/CacX4tgNFHCzqd7KBqcxZpgT1DuGQABdYQaMCGW5pump?maker=EwwoZMUgA2HHm8m3EJ4MzfaeErrZ2LR6hkUqAGWZ2zdy","https://www.defined.fi/sol/CacX4tgNFHCzqd7KBqcxZpgT1DuGQABdYQaMCGW5pump?maker=EwwoZMUgA2HHm8m3EJ4MzfaeErrZ2LR6hkUqAGWZ2zdy")</f>
        <v/>
      </c>
      <c r="M154">
        <f>HYPERLINK("https://dexscreener.com/solana/CacX4tgNFHCzqd7KBqcxZpgT1DuGQABdYQaMCGW5pump?maker=EwwoZMUgA2HHm8m3EJ4MzfaeErrZ2LR6hkUqAGWZ2zdy","https://dexscreener.com/solana/CacX4tgNFHCzqd7KBqcxZpgT1DuGQABdYQaMCGW5pump?maker=EwwoZMUgA2HHm8m3EJ4MzfaeErrZ2LR6hkUqAGWZ2zdy")</f>
        <v/>
      </c>
    </row>
    <row r="155">
      <c r="A155" t="inlineStr">
        <is>
          <t>E6NfXrkTcoww89XBGmSzAZNuTipfCLrDcR33zzyspump</t>
        </is>
      </c>
      <c r="B155" t="inlineStr">
        <is>
          <t>SIRDOGE</t>
        </is>
      </c>
      <c r="C155" t="n">
        <v>2</v>
      </c>
      <c r="D155" t="n">
        <v>-0.899</v>
      </c>
      <c r="E155" t="n">
        <v>-0.9399999999999999</v>
      </c>
      <c r="F155" t="n">
        <v>0.954</v>
      </c>
      <c r="G155" t="n">
        <v>0.055</v>
      </c>
      <c r="H155" t="n">
        <v>1</v>
      </c>
      <c r="I155" t="n">
        <v>1</v>
      </c>
      <c r="J155" t="n">
        <v>-1</v>
      </c>
      <c r="K155" t="n">
        <v>-1</v>
      </c>
      <c r="L155">
        <f>HYPERLINK("https://www.defined.fi/sol/E6NfXrkTcoww89XBGmSzAZNuTipfCLrDcR33zzyspump?maker=EwwoZMUgA2HHm8m3EJ4MzfaeErrZ2LR6hkUqAGWZ2zdy","https://www.defined.fi/sol/E6NfXrkTcoww89XBGmSzAZNuTipfCLrDcR33zzyspump?maker=EwwoZMUgA2HHm8m3EJ4MzfaeErrZ2LR6hkUqAGWZ2zdy")</f>
        <v/>
      </c>
      <c r="M155">
        <f>HYPERLINK("https://dexscreener.com/solana/E6NfXrkTcoww89XBGmSzAZNuTipfCLrDcR33zzyspump?maker=EwwoZMUgA2HHm8m3EJ4MzfaeErrZ2LR6hkUqAGWZ2zdy","https://dexscreener.com/solana/E6NfXrkTcoww89XBGmSzAZNuTipfCLrDcR33zzyspump?maker=EwwoZMUgA2HHm8m3EJ4MzfaeErrZ2LR6hkUqAGWZ2zdy")</f>
        <v/>
      </c>
    </row>
    <row r="156">
      <c r="A156" t="inlineStr">
        <is>
          <t>C4M9TtoiDJ5LqfTTMiE1ch6gSY2pb9KMUZiXACg4pump</t>
        </is>
      </c>
      <c r="B156" t="inlineStr">
        <is>
          <t>pew</t>
        </is>
      </c>
      <c r="C156" t="n">
        <v>2</v>
      </c>
      <c r="D156" t="n">
        <v>-1.71</v>
      </c>
      <c r="E156" t="n">
        <v>-0.63</v>
      </c>
      <c r="F156" t="n">
        <v>2.71</v>
      </c>
      <c r="G156" t="n">
        <v>0.996</v>
      </c>
      <c r="H156" t="n">
        <v>2</v>
      </c>
      <c r="I156" t="n">
        <v>1</v>
      </c>
      <c r="J156" t="n">
        <v>-1</v>
      </c>
      <c r="K156" t="n">
        <v>-1</v>
      </c>
      <c r="L156">
        <f>HYPERLINK("https://www.defined.fi/sol/C4M9TtoiDJ5LqfTTMiE1ch6gSY2pb9KMUZiXACg4pump?maker=EwwoZMUgA2HHm8m3EJ4MzfaeErrZ2LR6hkUqAGWZ2zdy","https://www.defined.fi/sol/C4M9TtoiDJ5LqfTTMiE1ch6gSY2pb9KMUZiXACg4pump?maker=EwwoZMUgA2HHm8m3EJ4MzfaeErrZ2LR6hkUqAGWZ2zdy")</f>
        <v/>
      </c>
      <c r="M156">
        <f>HYPERLINK("https://dexscreener.com/solana/C4M9TtoiDJ5LqfTTMiE1ch6gSY2pb9KMUZiXACg4pump?maker=EwwoZMUgA2HHm8m3EJ4MzfaeErrZ2LR6hkUqAGWZ2zdy","https://dexscreener.com/solana/C4M9TtoiDJ5LqfTTMiE1ch6gSY2pb9KMUZiXACg4pump?maker=EwwoZMUgA2HHm8m3EJ4MzfaeErrZ2LR6hkUqAGWZ2zdy")</f>
        <v/>
      </c>
    </row>
    <row r="157">
      <c r="A157" t="inlineStr">
        <is>
          <t>C4j7kPx9PqDnfvxe2uycJQRTAeyGwmU4DyGf21Xgpump</t>
        </is>
      </c>
      <c r="B157" t="inlineStr">
        <is>
          <t>MD</t>
        </is>
      </c>
      <c r="C157" t="n">
        <v>2</v>
      </c>
      <c r="D157" t="n">
        <v>-0.031</v>
      </c>
      <c r="E157" t="n">
        <v>-0.33</v>
      </c>
      <c r="F157" t="n">
        <v>0.094</v>
      </c>
      <c r="G157" t="n">
        <v>0.063</v>
      </c>
      <c r="H157" t="n">
        <v>1</v>
      </c>
      <c r="I157" t="n">
        <v>1</v>
      </c>
      <c r="J157" t="n">
        <v>-1</v>
      </c>
      <c r="K157" t="n">
        <v>-1</v>
      </c>
      <c r="L157">
        <f>HYPERLINK("https://www.defined.fi/sol/C4j7kPx9PqDnfvxe2uycJQRTAeyGwmU4DyGf21Xgpump?maker=EwwoZMUgA2HHm8m3EJ4MzfaeErrZ2LR6hkUqAGWZ2zdy","https://www.defined.fi/sol/C4j7kPx9PqDnfvxe2uycJQRTAeyGwmU4DyGf21Xgpump?maker=EwwoZMUgA2HHm8m3EJ4MzfaeErrZ2LR6hkUqAGWZ2zdy")</f>
        <v/>
      </c>
      <c r="M157">
        <f>HYPERLINK("https://dexscreener.com/solana/C4j7kPx9PqDnfvxe2uycJQRTAeyGwmU4DyGf21Xgpump?maker=EwwoZMUgA2HHm8m3EJ4MzfaeErrZ2LR6hkUqAGWZ2zdy","https://dexscreener.com/solana/C4j7kPx9PqDnfvxe2uycJQRTAeyGwmU4DyGf21Xgpump?maker=EwwoZMUgA2HHm8m3EJ4MzfaeErrZ2LR6hkUqAGWZ2zdy")</f>
        <v/>
      </c>
    </row>
    <row r="158">
      <c r="A158" t="inlineStr">
        <is>
          <t>7W4bpTTMajswZVAorZhLFpc1ESnE1ztQw4aiTFKqpump</t>
        </is>
      </c>
      <c r="B158" t="inlineStr">
        <is>
          <t>Dug</t>
        </is>
      </c>
      <c r="C158" t="n">
        <v>2</v>
      </c>
      <c r="D158" t="n">
        <v>-2.49</v>
      </c>
      <c r="E158" t="n">
        <v>-0.89</v>
      </c>
      <c r="F158" t="n">
        <v>2.82</v>
      </c>
      <c r="G158" t="n">
        <v>0.323</v>
      </c>
      <c r="H158" t="n">
        <v>2</v>
      </c>
      <c r="I158" t="n">
        <v>1</v>
      </c>
      <c r="J158" t="n">
        <v>-1</v>
      </c>
      <c r="K158" t="n">
        <v>-1</v>
      </c>
      <c r="L158">
        <f>HYPERLINK("https://www.defined.fi/sol/7W4bpTTMajswZVAorZhLFpc1ESnE1ztQw4aiTFKqpump?maker=EwwoZMUgA2HHm8m3EJ4MzfaeErrZ2LR6hkUqAGWZ2zdy","https://www.defined.fi/sol/7W4bpTTMajswZVAorZhLFpc1ESnE1ztQw4aiTFKqpump?maker=EwwoZMUgA2HHm8m3EJ4MzfaeErrZ2LR6hkUqAGWZ2zdy")</f>
        <v/>
      </c>
      <c r="M158">
        <f>HYPERLINK("https://dexscreener.com/solana/7W4bpTTMajswZVAorZhLFpc1ESnE1ztQw4aiTFKqpump?maker=EwwoZMUgA2HHm8m3EJ4MzfaeErrZ2LR6hkUqAGWZ2zdy","https://dexscreener.com/solana/7W4bpTTMajswZVAorZhLFpc1ESnE1ztQw4aiTFKqpump?maker=EwwoZMUgA2HHm8m3EJ4MzfaeErrZ2LR6hkUqAGWZ2zdy")</f>
        <v/>
      </c>
    </row>
    <row r="159">
      <c r="A159" t="inlineStr">
        <is>
          <t>8enyjAGYc42c8JwJWC5Zpoab5CfJDA9ob78koCerpump</t>
        </is>
      </c>
      <c r="B159" t="inlineStr">
        <is>
          <t>bros</t>
        </is>
      </c>
      <c r="C159" t="n">
        <v>2</v>
      </c>
      <c r="D159" t="n">
        <v>-0.391</v>
      </c>
      <c r="E159" t="n">
        <v>-0.85</v>
      </c>
      <c r="F159" t="n">
        <v>0.458</v>
      </c>
      <c r="G159" t="n">
        <v>0.067</v>
      </c>
      <c r="H159" t="n">
        <v>1</v>
      </c>
      <c r="I159" t="n">
        <v>1</v>
      </c>
      <c r="J159" t="n">
        <v>-1</v>
      </c>
      <c r="K159" t="n">
        <v>-1</v>
      </c>
      <c r="L159">
        <f>HYPERLINK("https://www.defined.fi/sol/8enyjAGYc42c8JwJWC5Zpoab5CfJDA9ob78koCerpump?maker=EwwoZMUgA2HHm8m3EJ4MzfaeErrZ2LR6hkUqAGWZ2zdy","https://www.defined.fi/sol/8enyjAGYc42c8JwJWC5Zpoab5CfJDA9ob78koCerpump?maker=EwwoZMUgA2HHm8m3EJ4MzfaeErrZ2LR6hkUqAGWZ2zdy")</f>
        <v/>
      </c>
      <c r="M159">
        <f>HYPERLINK("https://dexscreener.com/solana/8enyjAGYc42c8JwJWC5Zpoab5CfJDA9ob78koCerpump?maker=EwwoZMUgA2HHm8m3EJ4MzfaeErrZ2LR6hkUqAGWZ2zdy","https://dexscreener.com/solana/8enyjAGYc42c8JwJWC5Zpoab5CfJDA9ob78koCerpump?maker=EwwoZMUgA2HHm8m3EJ4MzfaeErrZ2LR6hkUqAGWZ2zdy")</f>
        <v/>
      </c>
    </row>
    <row r="160">
      <c r="A160" t="inlineStr">
        <is>
          <t>BYmt51oZ1UQKSMdTQTpUXL1JZhyv8hAfWD9st33tpump</t>
        </is>
      </c>
      <c r="B160" t="inlineStr">
        <is>
          <t>BP</t>
        </is>
      </c>
      <c r="C160" t="n">
        <v>2</v>
      </c>
      <c r="D160" t="n">
        <v>-1.56</v>
      </c>
      <c r="E160" t="n">
        <v>-0.35</v>
      </c>
      <c r="F160" t="n">
        <v>4.51</v>
      </c>
      <c r="G160" t="n">
        <v>2.94</v>
      </c>
      <c r="H160" t="n">
        <v>5</v>
      </c>
      <c r="I160" t="n">
        <v>2</v>
      </c>
      <c r="J160" t="n">
        <v>-1</v>
      </c>
      <c r="K160" t="n">
        <v>-1</v>
      </c>
      <c r="L160">
        <f>HYPERLINK("https://www.defined.fi/sol/BYmt51oZ1UQKSMdTQTpUXL1JZhyv8hAfWD9st33tpump?maker=EwwoZMUgA2HHm8m3EJ4MzfaeErrZ2LR6hkUqAGWZ2zdy","https://www.defined.fi/sol/BYmt51oZ1UQKSMdTQTpUXL1JZhyv8hAfWD9st33tpump?maker=EwwoZMUgA2HHm8m3EJ4MzfaeErrZ2LR6hkUqAGWZ2zdy")</f>
        <v/>
      </c>
      <c r="M160">
        <f>HYPERLINK("https://dexscreener.com/solana/BYmt51oZ1UQKSMdTQTpUXL1JZhyv8hAfWD9st33tpump?maker=EwwoZMUgA2HHm8m3EJ4MzfaeErrZ2LR6hkUqAGWZ2zdy","https://dexscreener.com/solana/BYmt51oZ1UQKSMdTQTpUXL1JZhyv8hAfWD9st33tpump?maker=EwwoZMUgA2HHm8m3EJ4MzfaeErrZ2LR6hkUqAGWZ2zdy")</f>
        <v/>
      </c>
    </row>
    <row r="161">
      <c r="A161" t="inlineStr">
        <is>
          <t>41revsxLUZnoiUQoMT9eBVCzi4cs8Xbs48rp53gcpump</t>
        </is>
      </c>
      <c r="B161" t="inlineStr">
        <is>
          <t>ROKO</t>
        </is>
      </c>
      <c r="C161" t="n">
        <v>2</v>
      </c>
      <c r="D161" t="n">
        <v>-4.3</v>
      </c>
      <c r="E161" t="n">
        <v>-0.35</v>
      </c>
      <c r="F161" t="n">
        <v>12.36</v>
      </c>
      <c r="G161" t="n">
        <v>8.06</v>
      </c>
      <c r="H161" t="n">
        <v>5</v>
      </c>
      <c r="I161" t="n">
        <v>2</v>
      </c>
      <c r="J161" t="n">
        <v>-1</v>
      </c>
      <c r="K161" t="n">
        <v>-1</v>
      </c>
      <c r="L161">
        <f>HYPERLINK("https://www.defined.fi/sol/41revsxLUZnoiUQoMT9eBVCzi4cs8Xbs48rp53gcpump?maker=EwwoZMUgA2HHm8m3EJ4MzfaeErrZ2LR6hkUqAGWZ2zdy","https://www.defined.fi/sol/41revsxLUZnoiUQoMT9eBVCzi4cs8Xbs48rp53gcpump?maker=EwwoZMUgA2HHm8m3EJ4MzfaeErrZ2LR6hkUqAGWZ2zdy")</f>
        <v/>
      </c>
      <c r="M161">
        <f>HYPERLINK("https://dexscreener.com/solana/41revsxLUZnoiUQoMT9eBVCzi4cs8Xbs48rp53gcpump?maker=EwwoZMUgA2HHm8m3EJ4MzfaeErrZ2LR6hkUqAGWZ2zdy","https://dexscreener.com/solana/41revsxLUZnoiUQoMT9eBVCzi4cs8Xbs48rp53gcpump?maker=EwwoZMUgA2HHm8m3EJ4MzfaeErrZ2LR6hkUqAGWZ2zdy")</f>
        <v/>
      </c>
    </row>
    <row r="162">
      <c r="A162" t="inlineStr">
        <is>
          <t>6NKqYaVGC7H5cyKekgPMeHrb1REEXGEeBcpxqWc2g8nc</t>
        </is>
      </c>
      <c r="B162" t="inlineStr">
        <is>
          <t>FELY</t>
        </is>
      </c>
      <c r="C162" t="n">
        <v>2</v>
      </c>
      <c r="D162" t="n">
        <v>0</v>
      </c>
      <c r="E162" t="n">
        <v>0</v>
      </c>
      <c r="F162" t="n">
        <v>0</v>
      </c>
      <c r="G162" t="n">
        <v>0.093</v>
      </c>
      <c r="H162" t="n">
        <v>0</v>
      </c>
      <c r="I162" t="n">
        <v>1</v>
      </c>
      <c r="J162" t="n">
        <v>-1</v>
      </c>
      <c r="K162" t="n">
        <v>-1</v>
      </c>
      <c r="L162">
        <f>HYPERLINK("https://www.defined.fi/sol/6NKqYaVGC7H5cyKekgPMeHrb1REEXGEeBcpxqWc2g8nc?maker=EwwoZMUgA2HHm8m3EJ4MzfaeErrZ2LR6hkUqAGWZ2zdy","https://www.defined.fi/sol/6NKqYaVGC7H5cyKekgPMeHrb1REEXGEeBcpxqWc2g8nc?maker=EwwoZMUgA2HHm8m3EJ4MzfaeErrZ2LR6hkUqAGWZ2zdy")</f>
        <v/>
      </c>
      <c r="M162">
        <f>HYPERLINK("https://dexscreener.com/solana/6NKqYaVGC7H5cyKekgPMeHrb1REEXGEeBcpxqWc2g8nc?maker=EwwoZMUgA2HHm8m3EJ4MzfaeErrZ2LR6hkUqAGWZ2zdy","https://dexscreener.com/solana/6NKqYaVGC7H5cyKekgPMeHrb1REEXGEeBcpxqWc2g8nc?maker=EwwoZMUgA2HHm8m3EJ4MzfaeErrZ2LR6hkUqAGWZ2zdy")</f>
        <v/>
      </c>
    </row>
    <row r="163">
      <c r="A163" t="inlineStr">
        <is>
          <t>Fkm3s7j6a3m9vRG9bgPv1MxttnubbR7WtnKBjbHdpump</t>
        </is>
      </c>
      <c r="B163" t="inlineStr">
        <is>
          <t>GMAGA</t>
        </is>
      </c>
      <c r="C163" t="n">
        <v>2</v>
      </c>
      <c r="D163" t="n">
        <v>-0.078</v>
      </c>
      <c r="E163" t="n">
        <v>-1</v>
      </c>
      <c r="F163" t="n">
        <v>0.472</v>
      </c>
      <c r="G163" t="n">
        <v>0</v>
      </c>
      <c r="H163" t="n">
        <v>1</v>
      </c>
      <c r="I163" t="n">
        <v>0</v>
      </c>
      <c r="J163" t="n">
        <v>-1</v>
      </c>
      <c r="K163" t="n">
        <v>-1</v>
      </c>
      <c r="L163">
        <f>HYPERLINK("https://www.defined.fi/sol/Fkm3s7j6a3m9vRG9bgPv1MxttnubbR7WtnKBjbHdpump?maker=EwwoZMUgA2HHm8m3EJ4MzfaeErrZ2LR6hkUqAGWZ2zdy","https://www.defined.fi/sol/Fkm3s7j6a3m9vRG9bgPv1MxttnubbR7WtnKBjbHdpump?maker=EwwoZMUgA2HHm8m3EJ4MzfaeErrZ2LR6hkUqAGWZ2zdy")</f>
        <v/>
      </c>
      <c r="M163">
        <f>HYPERLINK("https://dexscreener.com/solana/Fkm3s7j6a3m9vRG9bgPv1MxttnubbR7WtnKBjbHdpump?maker=EwwoZMUgA2HHm8m3EJ4MzfaeErrZ2LR6hkUqAGWZ2zdy","https://dexscreener.com/solana/Fkm3s7j6a3m9vRG9bgPv1MxttnubbR7WtnKBjbHdpump?maker=EwwoZMUgA2HHm8m3EJ4MzfaeErrZ2LR6hkUqAGWZ2zdy")</f>
        <v/>
      </c>
    </row>
    <row r="164">
      <c r="A164" t="inlineStr">
        <is>
          <t>4Fja9vH5HaSJPPfj2dD6zBm9sMZPMEmmrXQk1xRVpump</t>
        </is>
      </c>
      <c r="B164" t="inlineStr">
        <is>
          <t>GOLDMAGA</t>
        </is>
      </c>
      <c r="C164" t="n">
        <v>2</v>
      </c>
      <c r="D164" t="n">
        <v>-1.5</v>
      </c>
      <c r="E164" t="n">
        <v>-0.53</v>
      </c>
      <c r="F164" t="n">
        <v>2.82</v>
      </c>
      <c r="G164" t="n">
        <v>1.32</v>
      </c>
      <c r="H164" t="n">
        <v>1</v>
      </c>
      <c r="I164" t="n">
        <v>1</v>
      </c>
      <c r="J164" t="n">
        <v>-1</v>
      </c>
      <c r="K164" t="n">
        <v>-1</v>
      </c>
      <c r="L164">
        <f>HYPERLINK("https://www.defined.fi/sol/4Fja9vH5HaSJPPfj2dD6zBm9sMZPMEmmrXQk1xRVpump?maker=EwwoZMUgA2HHm8m3EJ4MzfaeErrZ2LR6hkUqAGWZ2zdy","https://www.defined.fi/sol/4Fja9vH5HaSJPPfj2dD6zBm9sMZPMEmmrXQk1xRVpump?maker=EwwoZMUgA2HHm8m3EJ4MzfaeErrZ2LR6hkUqAGWZ2zdy")</f>
        <v/>
      </c>
      <c r="M164">
        <f>HYPERLINK("https://dexscreener.com/solana/4Fja9vH5HaSJPPfj2dD6zBm9sMZPMEmmrXQk1xRVpump?maker=EwwoZMUgA2HHm8m3EJ4MzfaeErrZ2LR6hkUqAGWZ2zdy","https://dexscreener.com/solana/4Fja9vH5HaSJPPfj2dD6zBm9sMZPMEmmrXQk1xRVpump?maker=EwwoZMUgA2HHm8m3EJ4MzfaeErrZ2LR6hkUqAGWZ2zdy")</f>
        <v/>
      </c>
    </row>
    <row r="165">
      <c r="A165" t="inlineStr">
        <is>
          <t>6PqDMmqJLEMXfWsQD3JBgspJKmgXjBR9taZM3JDppump</t>
        </is>
      </c>
      <c r="B165" t="inlineStr">
        <is>
          <t>Smuradge</t>
        </is>
      </c>
      <c r="C165" t="n">
        <v>2</v>
      </c>
      <c r="D165" t="n">
        <v>-5.83</v>
      </c>
      <c r="E165" t="n">
        <v>-0.7</v>
      </c>
      <c r="F165" t="n">
        <v>8.34</v>
      </c>
      <c r="G165" t="n">
        <v>2.51</v>
      </c>
      <c r="H165" t="n">
        <v>4</v>
      </c>
      <c r="I165" t="n">
        <v>2</v>
      </c>
      <c r="J165" t="n">
        <v>-1</v>
      </c>
      <c r="K165" t="n">
        <v>-1</v>
      </c>
      <c r="L165">
        <f>HYPERLINK("https://www.defined.fi/sol/6PqDMmqJLEMXfWsQD3JBgspJKmgXjBR9taZM3JDppump?maker=EwwoZMUgA2HHm8m3EJ4MzfaeErrZ2LR6hkUqAGWZ2zdy","https://www.defined.fi/sol/6PqDMmqJLEMXfWsQD3JBgspJKmgXjBR9taZM3JDppump?maker=EwwoZMUgA2HHm8m3EJ4MzfaeErrZ2LR6hkUqAGWZ2zdy")</f>
        <v/>
      </c>
      <c r="M165">
        <f>HYPERLINK("https://dexscreener.com/solana/6PqDMmqJLEMXfWsQD3JBgspJKmgXjBR9taZM3JDppump?maker=EwwoZMUgA2HHm8m3EJ4MzfaeErrZ2LR6hkUqAGWZ2zdy","https://dexscreener.com/solana/6PqDMmqJLEMXfWsQD3JBgspJKmgXjBR9taZM3JDppump?maker=EwwoZMUgA2HHm8m3EJ4MzfaeErrZ2LR6hkUqAGWZ2zdy")</f>
        <v/>
      </c>
    </row>
    <row r="166">
      <c r="A166" t="inlineStr">
        <is>
          <t>HX3Lfz2BqD931HGZaahSf4P6ejSd6b8hXr6bNMPGpump</t>
        </is>
      </c>
      <c r="B166" t="inlineStr">
        <is>
          <t>Tels</t>
        </is>
      </c>
      <c r="C166" t="n">
        <v>2</v>
      </c>
      <c r="D166" t="n">
        <v>-0.93</v>
      </c>
      <c r="E166" t="n">
        <v>-0.64</v>
      </c>
      <c r="F166" t="n">
        <v>1.44</v>
      </c>
      <c r="G166" t="n">
        <v>0.514</v>
      </c>
      <c r="H166" t="n">
        <v>2</v>
      </c>
      <c r="I166" t="n">
        <v>2</v>
      </c>
      <c r="J166" t="n">
        <v>-1</v>
      </c>
      <c r="K166" t="n">
        <v>-1</v>
      </c>
      <c r="L166">
        <f>HYPERLINK("https://www.defined.fi/sol/HX3Lfz2BqD931HGZaahSf4P6ejSd6b8hXr6bNMPGpump?maker=EwwoZMUgA2HHm8m3EJ4MzfaeErrZ2LR6hkUqAGWZ2zdy","https://www.defined.fi/sol/HX3Lfz2BqD931HGZaahSf4P6ejSd6b8hXr6bNMPGpump?maker=EwwoZMUgA2HHm8m3EJ4MzfaeErrZ2LR6hkUqAGWZ2zdy")</f>
        <v/>
      </c>
      <c r="M166">
        <f>HYPERLINK("https://dexscreener.com/solana/HX3Lfz2BqD931HGZaahSf4P6ejSd6b8hXr6bNMPGpump?maker=EwwoZMUgA2HHm8m3EJ4MzfaeErrZ2LR6hkUqAGWZ2zdy","https://dexscreener.com/solana/HX3Lfz2BqD931HGZaahSf4P6ejSd6b8hXr6bNMPGpump?maker=EwwoZMUgA2HHm8m3EJ4MzfaeErrZ2LR6hkUqAGWZ2zdy")</f>
        <v/>
      </c>
    </row>
    <row r="167">
      <c r="A167" t="inlineStr">
        <is>
          <t>8QrgpSsPtTSJXamZXE8nSdUzx4z4TrK82stC9YTkpump</t>
        </is>
      </c>
      <c r="B167" t="inlineStr">
        <is>
          <t>Philosobot</t>
        </is>
      </c>
      <c r="C167" t="n">
        <v>2</v>
      </c>
      <c r="D167" t="n">
        <v>-1.4</v>
      </c>
      <c r="E167" t="n">
        <v>-0.79</v>
      </c>
      <c r="F167" t="n">
        <v>1.77</v>
      </c>
      <c r="G167" t="n">
        <v>0.367</v>
      </c>
      <c r="H167" t="n">
        <v>1</v>
      </c>
      <c r="I167" t="n">
        <v>1</v>
      </c>
      <c r="J167" t="n">
        <v>-1</v>
      </c>
      <c r="K167" t="n">
        <v>-1</v>
      </c>
      <c r="L167">
        <f>HYPERLINK("https://www.defined.fi/sol/8QrgpSsPtTSJXamZXE8nSdUzx4z4TrK82stC9YTkpump?maker=EwwoZMUgA2HHm8m3EJ4MzfaeErrZ2LR6hkUqAGWZ2zdy","https://www.defined.fi/sol/8QrgpSsPtTSJXamZXE8nSdUzx4z4TrK82stC9YTkpump?maker=EwwoZMUgA2HHm8m3EJ4MzfaeErrZ2LR6hkUqAGWZ2zdy")</f>
        <v/>
      </c>
      <c r="M167">
        <f>HYPERLINK("https://dexscreener.com/solana/8QrgpSsPtTSJXamZXE8nSdUzx4z4TrK82stC9YTkpump?maker=EwwoZMUgA2HHm8m3EJ4MzfaeErrZ2LR6hkUqAGWZ2zdy","https://dexscreener.com/solana/8QrgpSsPtTSJXamZXE8nSdUzx4z4TrK82stC9YTkpump?maker=EwwoZMUgA2HHm8m3EJ4MzfaeErrZ2LR6hkUqAGWZ2zdy")</f>
        <v/>
      </c>
    </row>
    <row r="168">
      <c r="A168" t="inlineStr">
        <is>
          <t>5kZm65W2CEm3eTZYdEXRZh7GEau5qUcs2kb2tvdppump</t>
        </is>
      </c>
      <c r="B168" t="inlineStr">
        <is>
          <t>MARIA</t>
        </is>
      </c>
      <c r="C168" t="n">
        <v>2</v>
      </c>
      <c r="D168" t="n">
        <v>-0.55</v>
      </c>
      <c r="E168" t="n">
        <v>-0.58</v>
      </c>
      <c r="F168" t="n">
        <v>0.9409999999999999</v>
      </c>
      <c r="G168" t="n">
        <v>0.391</v>
      </c>
      <c r="H168" t="n">
        <v>1</v>
      </c>
      <c r="I168" t="n">
        <v>1</v>
      </c>
      <c r="J168" t="n">
        <v>-1</v>
      </c>
      <c r="K168" t="n">
        <v>-1</v>
      </c>
      <c r="L168">
        <f>HYPERLINK("https://www.defined.fi/sol/5kZm65W2CEm3eTZYdEXRZh7GEau5qUcs2kb2tvdppump?maker=EwwoZMUgA2HHm8m3EJ4MzfaeErrZ2LR6hkUqAGWZ2zdy","https://www.defined.fi/sol/5kZm65W2CEm3eTZYdEXRZh7GEau5qUcs2kb2tvdppump?maker=EwwoZMUgA2HHm8m3EJ4MzfaeErrZ2LR6hkUqAGWZ2zdy")</f>
        <v/>
      </c>
      <c r="M168">
        <f>HYPERLINK("https://dexscreener.com/solana/5kZm65W2CEm3eTZYdEXRZh7GEau5qUcs2kb2tvdppump?maker=EwwoZMUgA2HHm8m3EJ4MzfaeErrZ2LR6hkUqAGWZ2zdy","https://dexscreener.com/solana/5kZm65W2CEm3eTZYdEXRZh7GEau5qUcs2kb2tvdppump?maker=EwwoZMUgA2HHm8m3EJ4MzfaeErrZ2LR6hkUqAGWZ2zdy")</f>
        <v/>
      </c>
    </row>
    <row r="169">
      <c r="A169" t="inlineStr">
        <is>
          <t>7VQnrD2345cCND6t85AqtZkpuos5xdjo5qbP88H4pump</t>
        </is>
      </c>
      <c r="B169" t="inlineStr">
        <is>
          <t>XENO</t>
        </is>
      </c>
      <c r="C169" t="n">
        <v>2</v>
      </c>
      <c r="D169" t="n">
        <v>-0.878</v>
      </c>
      <c r="E169" t="n">
        <v>-0.47</v>
      </c>
      <c r="F169" t="n">
        <v>1.88</v>
      </c>
      <c r="G169" t="n">
        <v>0.999</v>
      </c>
      <c r="H169" t="n">
        <v>2</v>
      </c>
      <c r="I169" t="n">
        <v>1</v>
      </c>
      <c r="J169" t="n">
        <v>-1</v>
      </c>
      <c r="K169" t="n">
        <v>-1</v>
      </c>
      <c r="L169">
        <f>HYPERLINK("https://www.defined.fi/sol/7VQnrD2345cCND6t85AqtZkpuos5xdjo5qbP88H4pump?maker=EwwoZMUgA2HHm8m3EJ4MzfaeErrZ2LR6hkUqAGWZ2zdy","https://www.defined.fi/sol/7VQnrD2345cCND6t85AqtZkpuos5xdjo5qbP88H4pump?maker=EwwoZMUgA2HHm8m3EJ4MzfaeErrZ2LR6hkUqAGWZ2zdy")</f>
        <v/>
      </c>
      <c r="M169">
        <f>HYPERLINK("https://dexscreener.com/solana/7VQnrD2345cCND6t85AqtZkpuos5xdjo5qbP88H4pump?maker=EwwoZMUgA2HHm8m3EJ4MzfaeErrZ2LR6hkUqAGWZ2zdy","https://dexscreener.com/solana/7VQnrD2345cCND6t85AqtZkpuos5xdjo5qbP88H4pump?maker=EwwoZMUgA2HHm8m3EJ4MzfaeErrZ2LR6hkUqAGWZ2zdy")</f>
        <v/>
      </c>
    </row>
    <row r="170">
      <c r="A170" t="inlineStr">
        <is>
          <t>EVgPUtiE6Fg7T6RY16ACmydX7uucpCaqsK3es3u2pump</t>
        </is>
      </c>
      <c r="B170" t="inlineStr">
        <is>
          <t>bhole</t>
        </is>
      </c>
      <c r="C170" t="n">
        <v>2</v>
      </c>
      <c r="D170" t="n">
        <v>-3.96</v>
      </c>
      <c r="E170" t="n">
        <v>-0.88</v>
      </c>
      <c r="F170" t="n">
        <v>4.51</v>
      </c>
      <c r="G170" t="n">
        <v>0.541</v>
      </c>
      <c r="H170" t="n">
        <v>4</v>
      </c>
      <c r="I170" t="n">
        <v>1</v>
      </c>
      <c r="J170" t="n">
        <v>-1</v>
      </c>
      <c r="K170" t="n">
        <v>-1</v>
      </c>
      <c r="L170">
        <f>HYPERLINK("https://www.defined.fi/sol/EVgPUtiE6Fg7T6RY16ACmydX7uucpCaqsK3es3u2pump?maker=EwwoZMUgA2HHm8m3EJ4MzfaeErrZ2LR6hkUqAGWZ2zdy","https://www.defined.fi/sol/EVgPUtiE6Fg7T6RY16ACmydX7uucpCaqsK3es3u2pump?maker=EwwoZMUgA2HHm8m3EJ4MzfaeErrZ2LR6hkUqAGWZ2zdy")</f>
        <v/>
      </c>
      <c r="M170">
        <f>HYPERLINK("https://dexscreener.com/solana/EVgPUtiE6Fg7T6RY16ACmydX7uucpCaqsK3es3u2pump?maker=EwwoZMUgA2HHm8m3EJ4MzfaeErrZ2LR6hkUqAGWZ2zdy","https://dexscreener.com/solana/EVgPUtiE6Fg7T6RY16ACmydX7uucpCaqsK3es3u2pump?maker=EwwoZMUgA2HHm8m3EJ4MzfaeErrZ2LR6hkUqAGWZ2zdy")</f>
        <v/>
      </c>
    </row>
    <row r="171">
      <c r="A171" t="inlineStr">
        <is>
          <t>PD11M8MB8qQUAiWzyEK4JwfS8rt7Set6av6a5JYpump</t>
        </is>
      </c>
      <c r="B171" t="inlineStr">
        <is>
          <t>AICRYNODE</t>
        </is>
      </c>
      <c r="C171" t="n">
        <v>2</v>
      </c>
      <c r="D171" t="n">
        <v>25.78</v>
      </c>
      <c r="E171" t="n">
        <v>1.24</v>
      </c>
      <c r="F171" t="n">
        <v>21.72</v>
      </c>
      <c r="G171" t="n">
        <v>46.58</v>
      </c>
      <c r="H171" t="n">
        <v>13</v>
      </c>
      <c r="I171" t="n">
        <v>10</v>
      </c>
      <c r="J171" t="n">
        <v>-1</v>
      </c>
      <c r="K171" t="n">
        <v>-1</v>
      </c>
      <c r="L171">
        <f>HYPERLINK("https://www.defined.fi/sol/PD11M8MB8qQUAiWzyEK4JwfS8rt7Set6av6a5JYpump?maker=EwwoZMUgA2HHm8m3EJ4MzfaeErrZ2LR6hkUqAGWZ2zdy","https://www.defined.fi/sol/PD11M8MB8qQUAiWzyEK4JwfS8rt7Set6av6a5JYpump?maker=EwwoZMUgA2HHm8m3EJ4MzfaeErrZ2LR6hkUqAGWZ2zdy")</f>
        <v/>
      </c>
      <c r="M171">
        <f>HYPERLINK("https://dexscreener.com/solana/PD11M8MB8qQUAiWzyEK4JwfS8rt7Set6av6a5JYpump?maker=EwwoZMUgA2HHm8m3EJ4MzfaeErrZ2LR6hkUqAGWZ2zdy","https://dexscreener.com/solana/PD11M8MB8qQUAiWzyEK4JwfS8rt7Set6av6a5JYpump?maker=EwwoZMUgA2HHm8m3EJ4MzfaeErrZ2LR6hkUqAGWZ2zdy")</f>
        <v/>
      </c>
    </row>
    <row r="172">
      <c r="A172" t="inlineStr">
        <is>
          <t>9gmYKezDh457tF5cREj9tDqBGsdYUnBTsv6889xxpump</t>
        </is>
      </c>
      <c r="B172" t="inlineStr">
        <is>
          <t>buttholes</t>
        </is>
      </c>
      <c r="C172" t="n">
        <v>2</v>
      </c>
      <c r="D172" t="n">
        <v>-0.955</v>
      </c>
      <c r="E172" t="n">
        <v>-0.68</v>
      </c>
      <c r="F172" t="n">
        <v>1.41</v>
      </c>
      <c r="G172" t="n">
        <v>0.455</v>
      </c>
      <c r="H172" t="n">
        <v>2</v>
      </c>
      <c r="I172" t="n">
        <v>1</v>
      </c>
      <c r="J172" t="n">
        <v>-1</v>
      </c>
      <c r="K172" t="n">
        <v>-1</v>
      </c>
      <c r="L172">
        <f>HYPERLINK("https://www.defined.fi/sol/9gmYKezDh457tF5cREj9tDqBGsdYUnBTsv6889xxpump?maker=EwwoZMUgA2HHm8m3EJ4MzfaeErrZ2LR6hkUqAGWZ2zdy","https://www.defined.fi/sol/9gmYKezDh457tF5cREj9tDqBGsdYUnBTsv6889xxpump?maker=EwwoZMUgA2HHm8m3EJ4MzfaeErrZ2LR6hkUqAGWZ2zdy")</f>
        <v/>
      </c>
      <c r="M172">
        <f>HYPERLINK("https://dexscreener.com/solana/9gmYKezDh457tF5cREj9tDqBGsdYUnBTsv6889xxpump?maker=EwwoZMUgA2HHm8m3EJ4MzfaeErrZ2LR6hkUqAGWZ2zdy","https://dexscreener.com/solana/9gmYKezDh457tF5cREj9tDqBGsdYUnBTsv6889xxpump?maker=EwwoZMUgA2HHm8m3EJ4MzfaeErrZ2LR6hkUqAGWZ2zdy")</f>
        <v/>
      </c>
    </row>
    <row r="173">
      <c r="A173" t="inlineStr">
        <is>
          <t>13DB6vz6AVBnPkQdA4GbRTTGtpiZutbM47N1arKhpump</t>
        </is>
      </c>
      <c r="B173" t="inlineStr">
        <is>
          <t>muu</t>
        </is>
      </c>
      <c r="C173" t="n">
        <v>3</v>
      </c>
      <c r="D173" t="n">
        <v>-2.13</v>
      </c>
      <c r="E173" t="n">
        <v>-0.21</v>
      </c>
      <c r="F173" t="n">
        <v>10.27</v>
      </c>
      <c r="G173" t="n">
        <v>8.140000000000001</v>
      </c>
      <c r="H173" t="n">
        <v>3</v>
      </c>
      <c r="I173" t="n">
        <v>2</v>
      </c>
      <c r="J173" t="n">
        <v>-1</v>
      </c>
      <c r="K173" t="n">
        <v>-1</v>
      </c>
      <c r="L173">
        <f>HYPERLINK("https://www.defined.fi/sol/13DB6vz6AVBnPkQdA4GbRTTGtpiZutbM47N1arKhpump?maker=EwwoZMUgA2HHm8m3EJ4MzfaeErrZ2LR6hkUqAGWZ2zdy","https://www.defined.fi/sol/13DB6vz6AVBnPkQdA4GbRTTGtpiZutbM47N1arKhpump?maker=EwwoZMUgA2HHm8m3EJ4MzfaeErrZ2LR6hkUqAGWZ2zdy")</f>
        <v/>
      </c>
      <c r="M173">
        <f>HYPERLINK("https://dexscreener.com/solana/13DB6vz6AVBnPkQdA4GbRTTGtpiZutbM47N1arKhpump?maker=EwwoZMUgA2HHm8m3EJ4MzfaeErrZ2LR6hkUqAGWZ2zdy","https://dexscreener.com/solana/13DB6vz6AVBnPkQdA4GbRTTGtpiZutbM47N1arKhpump?maker=EwwoZMUgA2HHm8m3EJ4MzfaeErrZ2LR6hkUqAGWZ2zdy")</f>
        <v/>
      </c>
    </row>
    <row r="174">
      <c r="A174" t="inlineStr">
        <is>
          <t>3FLsFeS7cN64Si7wEetaMbeWHytYgUAkXvzxfcPPPTaj</t>
        </is>
      </c>
      <c r="B174" t="inlineStr">
        <is>
          <t>romeo</t>
        </is>
      </c>
      <c r="C174" t="n">
        <v>3</v>
      </c>
      <c r="D174" t="n">
        <v>-0.08</v>
      </c>
      <c r="E174" t="n">
        <v>-0.03</v>
      </c>
      <c r="F174" t="n">
        <v>2.85</v>
      </c>
      <c r="G174" t="n">
        <v>2.77</v>
      </c>
      <c r="H174" t="n">
        <v>1</v>
      </c>
      <c r="I174" t="n">
        <v>1</v>
      </c>
      <c r="J174" t="n">
        <v>-1</v>
      </c>
      <c r="K174" t="n">
        <v>-1</v>
      </c>
      <c r="L174">
        <f>HYPERLINK("https://www.defined.fi/sol/3FLsFeS7cN64Si7wEetaMbeWHytYgUAkXvzxfcPPPTaj?maker=EwwoZMUgA2HHm8m3EJ4MzfaeErrZ2LR6hkUqAGWZ2zdy","https://www.defined.fi/sol/3FLsFeS7cN64Si7wEetaMbeWHytYgUAkXvzxfcPPPTaj?maker=EwwoZMUgA2HHm8m3EJ4MzfaeErrZ2LR6hkUqAGWZ2zdy")</f>
        <v/>
      </c>
      <c r="M174">
        <f>HYPERLINK("https://dexscreener.com/solana/3FLsFeS7cN64Si7wEetaMbeWHytYgUAkXvzxfcPPPTaj?maker=EwwoZMUgA2HHm8m3EJ4MzfaeErrZ2LR6hkUqAGWZ2zdy","https://dexscreener.com/solana/3FLsFeS7cN64Si7wEetaMbeWHytYgUAkXvzxfcPPPTaj?maker=EwwoZMUgA2HHm8m3EJ4MzfaeErrZ2LR6hkUqAGWZ2zdy")</f>
        <v/>
      </c>
    </row>
    <row r="175">
      <c r="A175" t="inlineStr">
        <is>
          <t>7E4uTq6MQDzGQrzb1fnG29dpwrLD9G4pPzKaYDpupump</t>
        </is>
      </c>
      <c r="B175" t="inlineStr">
        <is>
          <t>REPOSTAI</t>
        </is>
      </c>
      <c r="C175" t="n">
        <v>3</v>
      </c>
      <c r="D175" t="n">
        <v>-1.51</v>
      </c>
      <c r="E175" t="n">
        <v>-0.53</v>
      </c>
      <c r="F175" t="n">
        <v>2.87</v>
      </c>
      <c r="G175" t="n">
        <v>1.35</v>
      </c>
      <c r="H175" t="n">
        <v>1</v>
      </c>
      <c r="I175" t="n">
        <v>3</v>
      </c>
      <c r="J175" t="n">
        <v>-1</v>
      </c>
      <c r="K175" t="n">
        <v>-1</v>
      </c>
      <c r="L175">
        <f>HYPERLINK("https://www.defined.fi/sol/7E4uTq6MQDzGQrzb1fnG29dpwrLD9G4pPzKaYDpupump?maker=EwwoZMUgA2HHm8m3EJ4MzfaeErrZ2LR6hkUqAGWZ2zdy","https://www.defined.fi/sol/7E4uTq6MQDzGQrzb1fnG29dpwrLD9G4pPzKaYDpupump?maker=EwwoZMUgA2HHm8m3EJ4MzfaeErrZ2LR6hkUqAGWZ2zdy")</f>
        <v/>
      </c>
      <c r="M175">
        <f>HYPERLINK("https://dexscreener.com/solana/7E4uTq6MQDzGQrzb1fnG29dpwrLD9G4pPzKaYDpupump?maker=EwwoZMUgA2HHm8m3EJ4MzfaeErrZ2LR6hkUqAGWZ2zdy","https://dexscreener.com/solana/7E4uTq6MQDzGQrzb1fnG29dpwrLD9G4pPzKaYDpupump?maker=EwwoZMUgA2HHm8m3EJ4MzfaeErrZ2LR6hkUqAGWZ2zdy")</f>
        <v/>
      </c>
    </row>
    <row r="176">
      <c r="A176" t="inlineStr">
        <is>
          <t>DR62qNTkq4t1BzFMARsvs2XyvwVHZwN1oh9sYshLpump</t>
        </is>
      </c>
      <c r="B176" t="inlineStr">
        <is>
          <t>Romeo</t>
        </is>
      </c>
      <c r="C176" t="n">
        <v>3</v>
      </c>
      <c r="D176" t="n">
        <v>-2.68</v>
      </c>
      <c r="E176" t="n">
        <v>-0.97</v>
      </c>
      <c r="F176" t="n">
        <v>2.75</v>
      </c>
      <c r="G176" t="n">
        <v>0</v>
      </c>
      <c r="H176" t="n">
        <v>2</v>
      </c>
      <c r="I176" t="n">
        <v>0</v>
      </c>
      <c r="J176" t="n">
        <v>-1</v>
      </c>
      <c r="K176" t="n">
        <v>-1</v>
      </c>
      <c r="L176">
        <f>HYPERLINK("https://www.defined.fi/sol/DR62qNTkq4t1BzFMARsvs2XyvwVHZwN1oh9sYshLpump?maker=EwwoZMUgA2HHm8m3EJ4MzfaeErrZ2LR6hkUqAGWZ2zdy","https://www.defined.fi/sol/DR62qNTkq4t1BzFMARsvs2XyvwVHZwN1oh9sYshLpump?maker=EwwoZMUgA2HHm8m3EJ4MzfaeErrZ2LR6hkUqAGWZ2zdy")</f>
        <v/>
      </c>
      <c r="M176">
        <f>HYPERLINK("https://dexscreener.com/solana/DR62qNTkq4t1BzFMARsvs2XyvwVHZwN1oh9sYshLpump?maker=EwwoZMUgA2HHm8m3EJ4MzfaeErrZ2LR6hkUqAGWZ2zdy","https://dexscreener.com/solana/DR62qNTkq4t1BzFMARsvs2XyvwVHZwN1oh9sYshLpump?maker=EwwoZMUgA2HHm8m3EJ4MzfaeErrZ2LR6hkUqAGWZ2zdy")</f>
        <v/>
      </c>
    </row>
    <row r="177">
      <c r="A177" t="inlineStr">
        <is>
          <t>8p2xtzzFgCcoB99FMLbq4DyDUc5cXpFLenNhmV7wpump</t>
        </is>
      </c>
      <c r="B177" t="inlineStr">
        <is>
          <t>Sockcop</t>
        </is>
      </c>
      <c r="C177" t="n">
        <v>3</v>
      </c>
      <c r="D177" t="n">
        <v>-0.202</v>
      </c>
      <c r="E177" t="n">
        <v>-0.42</v>
      </c>
      <c r="F177" t="n">
        <v>0.479</v>
      </c>
      <c r="G177" t="n">
        <v>0.276</v>
      </c>
      <c r="H177" t="n">
        <v>1</v>
      </c>
      <c r="I177" t="n">
        <v>1</v>
      </c>
      <c r="J177" t="n">
        <v>-1</v>
      </c>
      <c r="K177" t="n">
        <v>-1</v>
      </c>
      <c r="L177">
        <f>HYPERLINK("https://www.defined.fi/sol/8p2xtzzFgCcoB99FMLbq4DyDUc5cXpFLenNhmV7wpump?maker=EwwoZMUgA2HHm8m3EJ4MzfaeErrZ2LR6hkUqAGWZ2zdy","https://www.defined.fi/sol/8p2xtzzFgCcoB99FMLbq4DyDUc5cXpFLenNhmV7wpump?maker=EwwoZMUgA2HHm8m3EJ4MzfaeErrZ2LR6hkUqAGWZ2zdy")</f>
        <v/>
      </c>
      <c r="M177">
        <f>HYPERLINK("https://dexscreener.com/solana/8p2xtzzFgCcoB99FMLbq4DyDUc5cXpFLenNhmV7wpump?maker=EwwoZMUgA2HHm8m3EJ4MzfaeErrZ2LR6hkUqAGWZ2zdy","https://dexscreener.com/solana/8p2xtzzFgCcoB99FMLbq4DyDUc5cXpFLenNhmV7wpump?maker=EwwoZMUgA2HHm8m3EJ4MzfaeErrZ2LR6hkUqAGWZ2zdy")</f>
        <v/>
      </c>
    </row>
    <row r="178">
      <c r="A178" t="inlineStr">
        <is>
          <t>AwptL2WRgSKXYpgg7vkKKw5GmRr8SjW8vDYFoYoUpump</t>
        </is>
      </c>
      <c r="B178" t="inlineStr">
        <is>
          <t>AIGOD</t>
        </is>
      </c>
      <c r="C178" t="n">
        <v>3</v>
      </c>
      <c r="D178" t="n">
        <v>-6.14</v>
      </c>
      <c r="E178" t="n">
        <v>-0.61</v>
      </c>
      <c r="F178" t="n">
        <v>10.06</v>
      </c>
      <c r="G178" t="n">
        <v>3.88</v>
      </c>
      <c r="H178" t="n">
        <v>7</v>
      </c>
      <c r="I178" t="n">
        <v>3</v>
      </c>
      <c r="J178" t="n">
        <v>-1</v>
      </c>
      <c r="K178" t="n">
        <v>-1</v>
      </c>
      <c r="L178">
        <f>HYPERLINK("https://www.defined.fi/sol/AwptL2WRgSKXYpgg7vkKKw5GmRr8SjW8vDYFoYoUpump?maker=EwwoZMUgA2HHm8m3EJ4MzfaeErrZ2LR6hkUqAGWZ2zdy","https://www.defined.fi/sol/AwptL2WRgSKXYpgg7vkKKw5GmRr8SjW8vDYFoYoUpump?maker=EwwoZMUgA2HHm8m3EJ4MzfaeErrZ2LR6hkUqAGWZ2zdy")</f>
        <v/>
      </c>
      <c r="M178">
        <f>HYPERLINK("https://dexscreener.com/solana/AwptL2WRgSKXYpgg7vkKKw5GmRr8SjW8vDYFoYoUpump?maker=EwwoZMUgA2HHm8m3EJ4MzfaeErrZ2LR6hkUqAGWZ2zdy","https://dexscreener.com/solana/AwptL2WRgSKXYpgg7vkKKw5GmRr8SjW8vDYFoYoUpump?maker=EwwoZMUgA2HHm8m3EJ4MzfaeErrZ2LR6hkUqAGWZ2zdy")</f>
        <v/>
      </c>
    </row>
    <row r="179">
      <c r="A179" t="inlineStr">
        <is>
          <t>3b26b1KD7sDN9fFZCXUVSG3KshUPPqvB1v8yJhhUpump</t>
        </is>
      </c>
      <c r="B179" t="inlineStr">
        <is>
          <t>moon</t>
        </is>
      </c>
      <c r="C179" t="n">
        <v>3</v>
      </c>
      <c r="D179" t="n">
        <v>-1.42</v>
      </c>
      <c r="E179" t="n">
        <v>-1</v>
      </c>
      <c r="F179" t="n">
        <v>3.69</v>
      </c>
      <c r="G179" t="n">
        <v>2.27</v>
      </c>
      <c r="H179" t="n">
        <v>4</v>
      </c>
      <c r="I179" t="n">
        <v>2</v>
      </c>
      <c r="J179" t="n">
        <v>-1</v>
      </c>
      <c r="K179" t="n">
        <v>-1</v>
      </c>
      <c r="L179">
        <f>HYPERLINK("https://www.defined.fi/sol/3b26b1KD7sDN9fFZCXUVSG3KshUPPqvB1v8yJhhUpump?maker=EwwoZMUgA2HHm8m3EJ4MzfaeErrZ2LR6hkUqAGWZ2zdy","https://www.defined.fi/sol/3b26b1KD7sDN9fFZCXUVSG3KshUPPqvB1v8yJhhUpump?maker=EwwoZMUgA2HHm8m3EJ4MzfaeErrZ2LR6hkUqAGWZ2zdy")</f>
        <v/>
      </c>
      <c r="M179">
        <f>HYPERLINK("https://dexscreener.com/solana/3b26b1KD7sDN9fFZCXUVSG3KshUPPqvB1v8yJhhUpump?maker=EwwoZMUgA2HHm8m3EJ4MzfaeErrZ2LR6hkUqAGWZ2zdy","https://dexscreener.com/solana/3b26b1KD7sDN9fFZCXUVSG3KshUPPqvB1v8yJhhUpump?maker=EwwoZMUgA2HHm8m3EJ4MzfaeErrZ2LR6hkUqAGWZ2zdy")</f>
        <v/>
      </c>
    </row>
    <row r="180">
      <c r="A180" t="inlineStr">
        <is>
          <t>4SVKhpwUFohQjiowLKNjq6fVFkaD59yDjk3pWNrYpump</t>
        </is>
      </c>
      <c r="B180" t="inlineStr">
        <is>
          <t>Invisible</t>
        </is>
      </c>
      <c r="C180" t="n">
        <v>3</v>
      </c>
      <c r="D180" t="n">
        <v>-1.87</v>
      </c>
      <c r="E180" t="n">
        <v>-0.65</v>
      </c>
      <c r="F180" t="n">
        <v>2.85</v>
      </c>
      <c r="G180" t="n">
        <v>0.987</v>
      </c>
      <c r="H180" t="n">
        <v>1</v>
      </c>
      <c r="I180" t="n">
        <v>1</v>
      </c>
      <c r="J180" t="n">
        <v>-1</v>
      </c>
      <c r="K180" t="n">
        <v>-1</v>
      </c>
      <c r="L180">
        <f>HYPERLINK("https://www.defined.fi/sol/4SVKhpwUFohQjiowLKNjq6fVFkaD59yDjk3pWNrYpump?maker=EwwoZMUgA2HHm8m3EJ4MzfaeErrZ2LR6hkUqAGWZ2zdy","https://www.defined.fi/sol/4SVKhpwUFohQjiowLKNjq6fVFkaD59yDjk3pWNrYpump?maker=EwwoZMUgA2HHm8m3EJ4MzfaeErrZ2LR6hkUqAGWZ2zdy")</f>
        <v/>
      </c>
      <c r="M180">
        <f>HYPERLINK("https://dexscreener.com/solana/4SVKhpwUFohQjiowLKNjq6fVFkaD59yDjk3pWNrYpump?maker=EwwoZMUgA2HHm8m3EJ4MzfaeErrZ2LR6hkUqAGWZ2zdy","https://dexscreener.com/solana/4SVKhpwUFohQjiowLKNjq6fVFkaD59yDjk3pWNrYpump?maker=EwwoZMUgA2HHm8m3EJ4MzfaeErrZ2LR6hkUqAGWZ2zdy")</f>
        <v/>
      </c>
    </row>
    <row r="181">
      <c r="A181" t="inlineStr">
        <is>
          <t>9B4A2wwJWPtHKhvXYCr9qdP5FiSTmsQJcQtv9Ewipump</t>
        </is>
      </c>
      <c r="B181" t="inlineStr">
        <is>
          <t>MOCK</t>
        </is>
      </c>
      <c r="C181" t="n">
        <v>3</v>
      </c>
      <c r="D181" t="n">
        <v>-2.4</v>
      </c>
      <c r="E181" t="n">
        <v>-0.87</v>
      </c>
      <c r="F181" t="n">
        <v>2.75</v>
      </c>
      <c r="G181" t="n">
        <v>0.351</v>
      </c>
      <c r="H181" t="n">
        <v>2</v>
      </c>
      <c r="I181" t="n">
        <v>2</v>
      </c>
      <c r="J181" t="n">
        <v>-1</v>
      </c>
      <c r="K181" t="n">
        <v>-1</v>
      </c>
      <c r="L181">
        <f>HYPERLINK("https://www.defined.fi/sol/9B4A2wwJWPtHKhvXYCr9qdP5FiSTmsQJcQtv9Ewipump?maker=EwwoZMUgA2HHm8m3EJ4MzfaeErrZ2LR6hkUqAGWZ2zdy","https://www.defined.fi/sol/9B4A2wwJWPtHKhvXYCr9qdP5FiSTmsQJcQtv9Ewipump?maker=EwwoZMUgA2HHm8m3EJ4MzfaeErrZ2LR6hkUqAGWZ2zdy")</f>
        <v/>
      </c>
      <c r="M181">
        <f>HYPERLINK("https://dexscreener.com/solana/9B4A2wwJWPtHKhvXYCr9qdP5FiSTmsQJcQtv9Ewipump?maker=EwwoZMUgA2HHm8m3EJ4MzfaeErrZ2LR6hkUqAGWZ2zdy","https://dexscreener.com/solana/9B4A2wwJWPtHKhvXYCr9qdP5FiSTmsQJcQtv9Ewipump?maker=EwwoZMUgA2HHm8m3EJ4MzfaeErrZ2LR6hkUqAGWZ2zdy")</f>
        <v/>
      </c>
    </row>
    <row r="182">
      <c r="A182" t="inlineStr">
        <is>
          <t>CpXgkDJZ6ktpDizDGPY3S5hzocQLo2iu36GiWeAPpump</t>
        </is>
      </c>
      <c r="B182" t="inlineStr">
        <is>
          <t>Kosachi</t>
        </is>
      </c>
      <c r="C182" t="n">
        <v>3</v>
      </c>
      <c r="D182" t="n">
        <v>-0.858</v>
      </c>
      <c r="E182" t="n">
        <v>-0.89</v>
      </c>
      <c r="F182" t="n">
        <v>0.961</v>
      </c>
      <c r="G182" t="n">
        <v>0.104</v>
      </c>
      <c r="H182" t="n">
        <v>1</v>
      </c>
      <c r="I182" t="n">
        <v>1</v>
      </c>
      <c r="J182" t="n">
        <v>-1</v>
      </c>
      <c r="K182" t="n">
        <v>-1</v>
      </c>
      <c r="L182">
        <f>HYPERLINK("https://www.defined.fi/sol/CpXgkDJZ6ktpDizDGPY3S5hzocQLo2iu36GiWeAPpump?maker=EwwoZMUgA2HHm8m3EJ4MzfaeErrZ2LR6hkUqAGWZ2zdy","https://www.defined.fi/sol/CpXgkDJZ6ktpDizDGPY3S5hzocQLo2iu36GiWeAPpump?maker=EwwoZMUgA2HHm8m3EJ4MzfaeErrZ2LR6hkUqAGWZ2zdy")</f>
        <v/>
      </c>
      <c r="M182">
        <f>HYPERLINK("https://dexscreener.com/solana/CpXgkDJZ6ktpDizDGPY3S5hzocQLo2iu36GiWeAPpump?maker=EwwoZMUgA2HHm8m3EJ4MzfaeErrZ2LR6hkUqAGWZ2zdy","https://dexscreener.com/solana/CpXgkDJZ6ktpDizDGPY3S5hzocQLo2iu36GiWeAPpump?maker=EwwoZMUgA2HHm8m3EJ4MzfaeErrZ2LR6hkUqAGWZ2zdy")</f>
        <v/>
      </c>
    </row>
    <row r="183">
      <c r="A183" t="inlineStr">
        <is>
          <t>4v9hxiAxQ6S2gzjrknsfBcirzMDdKswtzW8YaueCpump</t>
        </is>
      </c>
      <c r="B183" t="inlineStr">
        <is>
          <t>Testy</t>
        </is>
      </c>
      <c r="C183" t="n">
        <v>3</v>
      </c>
      <c r="D183" t="n">
        <v>-0.29</v>
      </c>
      <c r="E183" t="n">
        <v>-1</v>
      </c>
      <c r="F183" t="n">
        <v>0.653</v>
      </c>
      <c r="G183" t="n">
        <v>0.363</v>
      </c>
      <c r="H183" t="n">
        <v>1</v>
      </c>
      <c r="I183" t="n">
        <v>1</v>
      </c>
      <c r="J183" t="n">
        <v>-1</v>
      </c>
      <c r="K183" t="n">
        <v>-1</v>
      </c>
      <c r="L183">
        <f>HYPERLINK("https://www.defined.fi/sol/4v9hxiAxQ6S2gzjrknsfBcirzMDdKswtzW8YaueCpump?maker=EwwoZMUgA2HHm8m3EJ4MzfaeErrZ2LR6hkUqAGWZ2zdy","https://www.defined.fi/sol/4v9hxiAxQ6S2gzjrknsfBcirzMDdKswtzW8YaueCpump?maker=EwwoZMUgA2HHm8m3EJ4MzfaeErrZ2LR6hkUqAGWZ2zdy")</f>
        <v/>
      </c>
      <c r="M183">
        <f>HYPERLINK("https://dexscreener.com/solana/4v9hxiAxQ6S2gzjrknsfBcirzMDdKswtzW8YaueCpump?maker=EwwoZMUgA2HHm8m3EJ4MzfaeErrZ2LR6hkUqAGWZ2zdy","https://dexscreener.com/solana/4v9hxiAxQ6S2gzjrknsfBcirzMDdKswtzW8YaueCpump?maker=EwwoZMUgA2HHm8m3EJ4MzfaeErrZ2LR6hkUqAGWZ2zdy")</f>
        <v/>
      </c>
    </row>
    <row r="184">
      <c r="A184" t="inlineStr">
        <is>
          <t>22xFvyBVYwaVLHkYv1u6qmJ864LMrx89JiLZ6YXXpump</t>
        </is>
      </c>
      <c r="B184" t="inlineStr">
        <is>
          <t>HENRY</t>
        </is>
      </c>
      <c r="C184" t="n">
        <v>3</v>
      </c>
      <c r="D184" t="n">
        <v>-5.44</v>
      </c>
      <c r="E184" t="n">
        <v>-0.73</v>
      </c>
      <c r="F184" t="n">
        <v>7.42</v>
      </c>
      <c r="G184" t="n">
        <v>1.97</v>
      </c>
      <c r="H184" t="n">
        <v>5</v>
      </c>
      <c r="I184" t="n">
        <v>1</v>
      </c>
      <c r="J184" t="n">
        <v>-1</v>
      </c>
      <c r="K184" t="n">
        <v>-1</v>
      </c>
      <c r="L184">
        <f>HYPERLINK("https://www.defined.fi/sol/22xFvyBVYwaVLHkYv1u6qmJ864LMrx89JiLZ6YXXpump?maker=EwwoZMUgA2HHm8m3EJ4MzfaeErrZ2LR6hkUqAGWZ2zdy","https://www.defined.fi/sol/22xFvyBVYwaVLHkYv1u6qmJ864LMrx89JiLZ6YXXpump?maker=EwwoZMUgA2HHm8m3EJ4MzfaeErrZ2LR6hkUqAGWZ2zdy")</f>
        <v/>
      </c>
      <c r="M184">
        <f>HYPERLINK("https://dexscreener.com/solana/22xFvyBVYwaVLHkYv1u6qmJ864LMrx89JiLZ6YXXpump?maker=EwwoZMUgA2HHm8m3EJ4MzfaeErrZ2LR6hkUqAGWZ2zdy","https://dexscreener.com/solana/22xFvyBVYwaVLHkYv1u6qmJ864LMrx89JiLZ6YXXpump?maker=EwwoZMUgA2HHm8m3EJ4MzfaeErrZ2LR6hkUqAGWZ2zdy")</f>
        <v/>
      </c>
    </row>
    <row r="185">
      <c r="A185" t="inlineStr">
        <is>
          <t>3M1t49FpyULfGEiEWowHyHjthWyfL7RpHgQ7mDbBpump</t>
        </is>
      </c>
      <c r="B185" t="inlineStr">
        <is>
          <t>AFFIRM</t>
        </is>
      </c>
      <c r="C185" t="n">
        <v>3</v>
      </c>
      <c r="D185" t="n">
        <v>-0.272</v>
      </c>
      <c r="E185" t="n">
        <v>-0.36</v>
      </c>
      <c r="F185" t="n">
        <v>0.763</v>
      </c>
      <c r="G185" t="n">
        <v>0.491</v>
      </c>
      <c r="H185" t="n">
        <v>1</v>
      </c>
      <c r="I185" t="n">
        <v>1</v>
      </c>
      <c r="J185" t="n">
        <v>-1</v>
      </c>
      <c r="K185" t="n">
        <v>-1</v>
      </c>
      <c r="L185">
        <f>HYPERLINK("https://www.defined.fi/sol/3M1t49FpyULfGEiEWowHyHjthWyfL7RpHgQ7mDbBpump?maker=EwwoZMUgA2HHm8m3EJ4MzfaeErrZ2LR6hkUqAGWZ2zdy","https://www.defined.fi/sol/3M1t49FpyULfGEiEWowHyHjthWyfL7RpHgQ7mDbBpump?maker=EwwoZMUgA2HHm8m3EJ4MzfaeErrZ2LR6hkUqAGWZ2zdy")</f>
        <v/>
      </c>
      <c r="M185">
        <f>HYPERLINK("https://dexscreener.com/solana/3M1t49FpyULfGEiEWowHyHjthWyfL7RpHgQ7mDbBpump?maker=EwwoZMUgA2HHm8m3EJ4MzfaeErrZ2LR6hkUqAGWZ2zdy","https://dexscreener.com/solana/3M1t49FpyULfGEiEWowHyHjthWyfL7RpHgQ7mDbBpump?maker=EwwoZMUgA2HHm8m3EJ4MzfaeErrZ2LR6hkUqAGWZ2zdy")</f>
        <v/>
      </c>
    </row>
    <row r="186">
      <c r="A186" t="inlineStr">
        <is>
          <t>GmbC2HgWpHpq9SHnmEXZNT5e1zgcU9oASDqbAkGTpump</t>
        </is>
      </c>
      <c r="B186" t="inlineStr">
        <is>
          <t>CATANA</t>
        </is>
      </c>
      <c r="C186" t="n">
        <v>3</v>
      </c>
      <c r="D186" t="n">
        <v>-0.999</v>
      </c>
      <c r="E186" t="n">
        <v>-0.11</v>
      </c>
      <c r="F186" t="n">
        <v>8.9</v>
      </c>
      <c r="G186" t="n">
        <v>7.83</v>
      </c>
      <c r="H186" t="n">
        <v>3</v>
      </c>
      <c r="I186" t="n">
        <v>1</v>
      </c>
      <c r="J186" t="n">
        <v>-1</v>
      </c>
      <c r="K186" t="n">
        <v>-1</v>
      </c>
      <c r="L186">
        <f>HYPERLINK("https://www.defined.fi/sol/GmbC2HgWpHpq9SHnmEXZNT5e1zgcU9oASDqbAkGTpump?maker=EwwoZMUgA2HHm8m3EJ4MzfaeErrZ2LR6hkUqAGWZ2zdy","https://www.defined.fi/sol/GmbC2HgWpHpq9SHnmEXZNT5e1zgcU9oASDqbAkGTpump?maker=EwwoZMUgA2HHm8m3EJ4MzfaeErrZ2LR6hkUqAGWZ2zdy")</f>
        <v/>
      </c>
      <c r="M186">
        <f>HYPERLINK("https://dexscreener.com/solana/GmbC2HgWpHpq9SHnmEXZNT5e1zgcU9oASDqbAkGTpump?maker=EwwoZMUgA2HHm8m3EJ4MzfaeErrZ2LR6hkUqAGWZ2zdy","https://dexscreener.com/solana/GmbC2HgWpHpq9SHnmEXZNT5e1zgcU9oASDqbAkGTpump?maker=EwwoZMUgA2HHm8m3EJ4MzfaeErrZ2LR6hkUqAGWZ2zdy")</f>
        <v/>
      </c>
    </row>
    <row r="187">
      <c r="A187" t="inlineStr">
        <is>
          <t>CUzSRjBvqFFq45mg6j9oyQrDxyUTHEKM2xqKzDkZpump</t>
        </is>
      </c>
      <c r="B187" t="inlineStr">
        <is>
          <t>SYDNEY</t>
        </is>
      </c>
      <c r="C187" t="n">
        <v>3</v>
      </c>
      <c r="D187" t="n">
        <v>-0.539</v>
      </c>
      <c r="E187" t="n">
        <v>-0.05</v>
      </c>
      <c r="F187" t="n">
        <v>10.42</v>
      </c>
      <c r="G187" t="n">
        <v>9.869999999999999</v>
      </c>
      <c r="H187" t="n">
        <v>6</v>
      </c>
      <c r="I187" t="n">
        <v>5</v>
      </c>
      <c r="J187" t="n">
        <v>-1</v>
      </c>
      <c r="K187" t="n">
        <v>-1</v>
      </c>
      <c r="L187">
        <f>HYPERLINK("https://www.defined.fi/sol/CUzSRjBvqFFq45mg6j9oyQrDxyUTHEKM2xqKzDkZpump?maker=EwwoZMUgA2HHm8m3EJ4MzfaeErrZ2LR6hkUqAGWZ2zdy","https://www.defined.fi/sol/CUzSRjBvqFFq45mg6j9oyQrDxyUTHEKM2xqKzDkZpump?maker=EwwoZMUgA2HHm8m3EJ4MzfaeErrZ2LR6hkUqAGWZ2zdy")</f>
        <v/>
      </c>
      <c r="M187">
        <f>HYPERLINK("https://dexscreener.com/solana/CUzSRjBvqFFq45mg6j9oyQrDxyUTHEKM2xqKzDkZpump?maker=EwwoZMUgA2HHm8m3EJ4MzfaeErrZ2LR6hkUqAGWZ2zdy","https://dexscreener.com/solana/CUzSRjBvqFFq45mg6j9oyQrDxyUTHEKM2xqKzDkZpump?maker=EwwoZMUgA2HHm8m3EJ4MzfaeErrZ2LR6hkUqAGWZ2zdy")</f>
        <v/>
      </c>
    </row>
    <row r="188">
      <c r="A188" t="inlineStr">
        <is>
          <t>7e8sgRNUtg9A28c7CNpfhesVv8NRY3AP7YFVcYyUsg33</t>
        </is>
      </c>
      <c r="B188" t="inlineStr">
        <is>
          <t>SMUDGE</t>
        </is>
      </c>
      <c r="C188" t="n">
        <v>3</v>
      </c>
      <c r="D188" t="n">
        <v>-1.35</v>
      </c>
      <c r="E188" t="n">
        <v>-0.75</v>
      </c>
      <c r="F188" t="n">
        <v>1.79</v>
      </c>
      <c r="G188" t="n">
        <v>0.447</v>
      </c>
      <c r="H188" t="n">
        <v>2</v>
      </c>
      <c r="I188" t="n">
        <v>1</v>
      </c>
      <c r="J188" t="n">
        <v>-1</v>
      </c>
      <c r="K188" t="n">
        <v>-1</v>
      </c>
      <c r="L188">
        <f>HYPERLINK("https://www.defined.fi/sol/7e8sgRNUtg9A28c7CNpfhesVv8NRY3AP7YFVcYyUsg33?maker=EwwoZMUgA2HHm8m3EJ4MzfaeErrZ2LR6hkUqAGWZ2zdy","https://www.defined.fi/sol/7e8sgRNUtg9A28c7CNpfhesVv8NRY3AP7YFVcYyUsg33?maker=EwwoZMUgA2HHm8m3EJ4MzfaeErrZ2LR6hkUqAGWZ2zdy")</f>
        <v/>
      </c>
      <c r="M188">
        <f>HYPERLINK("https://dexscreener.com/solana/7e8sgRNUtg9A28c7CNpfhesVv8NRY3AP7YFVcYyUsg33?maker=EwwoZMUgA2HHm8m3EJ4MzfaeErrZ2LR6hkUqAGWZ2zdy","https://dexscreener.com/solana/7e8sgRNUtg9A28c7CNpfhesVv8NRY3AP7YFVcYyUsg33?maker=EwwoZMUgA2HHm8m3EJ4MzfaeErrZ2LR6hkUqAGWZ2zdy")</f>
        <v/>
      </c>
    </row>
    <row r="189">
      <c r="A189" t="inlineStr">
        <is>
          <t>6N1Uz7QB9d7SpFbETtsHjx3TJaN2ZwdVodXmUYrtpump</t>
        </is>
      </c>
      <c r="B189" t="inlineStr">
        <is>
          <t>Bambu</t>
        </is>
      </c>
      <c r="C189" t="n">
        <v>3</v>
      </c>
      <c r="D189" t="n">
        <v>-1.6</v>
      </c>
      <c r="E189" t="n">
        <v>-0.53</v>
      </c>
      <c r="F189" t="n">
        <v>3.04</v>
      </c>
      <c r="G189" t="n">
        <v>1.43</v>
      </c>
      <c r="H189" t="n">
        <v>4</v>
      </c>
      <c r="I189" t="n">
        <v>1</v>
      </c>
      <c r="J189" t="n">
        <v>-1</v>
      </c>
      <c r="K189" t="n">
        <v>-1</v>
      </c>
      <c r="L189">
        <f>HYPERLINK("https://www.defined.fi/sol/6N1Uz7QB9d7SpFbETtsHjx3TJaN2ZwdVodXmUYrtpump?maker=EwwoZMUgA2HHm8m3EJ4MzfaeErrZ2LR6hkUqAGWZ2zdy","https://www.defined.fi/sol/6N1Uz7QB9d7SpFbETtsHjx3TJaN2ZwdVodXmUYrtpump?maker=EwwoZMUgA2HHm8m3EJ4MzfaeErrZ2LR6hkUqAGWZ2zdy")</f>
        <v/>
      </c>
      <c r="M189">
        <f>HYPERLINK("https://dexscreener.com/solana/6N1Uz7QB9d7SpFbETtsHjx3TJaN2ZwdVodXmUYrtpump?maker=EwwoZMUgA2HHm8m3EJ4MzfaeErrZ2LR6hkUqAGWZ2zdy","https://dexscreener.com/solana/6N1Uz7QB9d7SpFbETtsHjx3TJaN2ZwdVodXmUYrtpump?maker=EwwoZMUgA2HHm8m3EJ4MzfaeErrZ2LR6hkUqAGWZ2zdy")</f>
        <v/>
      </c>
    </row>
    <row r="190">
      <c r="A190" t="inlineStr">
        <is>
          <t>AsmKCysufJvzLiMu5BXPn2ENsLx6DKsRSxstDk4Epump</t>
        </is>
      </c>
      <c r="B190" t="inlineStr">
        <is>
          <t>unknown_AsmK</t>
        </is>
      </c>
      <c r="C190" t="n">
        <v>3</v>
      </c>
      <c r="D190" t="n">
        <v>-2.48</v>
      </c>
      <c r="E190" t="n">
        <v>-0.67</v>
      </c>
      <c r="F190" t="n">
        <v>3.72</v>
      </c>
      <c r="G190" t="n">
        <v>1.24</v>
      </c>
      <c r="H190" t="n">
        <v>2</v>
      </c>
      <c r="I190" t="n">
        <v>1</v>
      </c>
      <c r="J190" t="n">
        <v>-1</v>
      </c>
      <c r="K190" t="n">
        <v>-1</v>
      </c>
      <c r="L190">
        <f>HYPERLINK("https://www.defined.fi/sol/AsmKCysufJvzLiMu5BXPn2ENsLx6DKsRSxstDk4Epump?maker=EwwoZMUgA2HHm8m3EJ4MzfaeErrZ2LR6hkUqAGWZ2zdy","https://www.defined.fi/sol/AsmKCysufJvzLiMu5BXPn2ENsLx6DKsRSxstDk4Epump?maker=EwwoZMUgA2HHm8m3EJ4MzfaeErrZ2LR6hkUqAGWZ2zdy")</f>
        <v/>
      </c>
      <c r="M190">
        <f>HYPERLINK("https://dexscreener.com/solana/AsmKCysufJvzLiMu5BXPn2ENsLx6DKsRSxstDk4Epump?maker=EwwoZMUgA2HHm8m3EJ4MzfaeErrZ2LR6hkUqAGWZ2zdy","https://dexscreener.com/solana/AsmKCysufJvzLiMu5BXPn2ENsLx6DKsRSxstDk4Epump?maker=EwwoZMUgA2HHm8m3EJ4MzfaeErrZ2LR6hkUqAGWZ2zdy")</f>
        <v/>
      </c>
    </row>
    <row r="191">
      <c r="A191" t="inlineStr">
        <is>
          <t>2hcj38pAtiGnVsApQ4gZiE43CTKJJDiU7ff32oCYpump</t>
        </is>
      </c>
      <c r="B191" t="inlineStr">
        <is>
          <t>sydney</t>
        </is>
      </c>
      <c r="C191" t="n">
        <v>3</v>
      </c>
      <c r="D191" t="n">
        <v>-0.466</v>
      </c>
      <c r="E191" t="n">
        <v>-0.26</v>
      </c>
      <c r="F191" t="n">
        <v>1.81</v>
      </c>
      <c r="G191" t="n">
        <v>1.34</v>
      </c>
      <c r="H191" t="n">
        <v>1</v>
      </c>
      <c r="I191" t="n">
        <v>1</v>
      </c>
      <c r="J191" t="n">
        <v>-1</v>
      </c>
      <c r="K191" t="n">
        <v>-1</v>
      </c>
      <c r="L191">
        <f>HYPERLINK("https://www.defined.fi/sol/2hcj38pAtiGnVsApQ4gZiE43CTKJJDiU7ff32oCYpump?maker=EwwoZMUgA2HHm8m3EJ4MzfaeErrZ2LR6hkUqAGWZ2zdy","https://www.defined.fi/sol/2hcj38pAtiGnVsApQ4gZiE43CTKJJDiU7ff32oCYpump?maker=EwwoZMUgA2HHm8m3EJ4MzfaeErrZ2LR6hkUqAGWZ2zdy")</f>
        <v/>
      </c>
      <c r="M191">
        <f>HYPERLINK("https://dexscreener.com/solana/2hcj38pAtiGnVsApQ4gZiE43CTKJJDiU7ff32oCYpump?maker=EwwoZMUgA2HHm8m3EJ4MzfaeErrZ2LR6hkUqAGWZ2zdy","https://dexscreener.com/solana/2hcj38pAtiGnVsApQ4gZiE43CTKJJDiU7ff32oCYpump?maker=EwwoZMUgA2HHm8m3EJ4MzfaeErrZ2LR6hkUqAGWZ2zdy")</f>
        <v/>
      </c>
    </row>
    <row r="192">
      <c r="A192" t="inlineStr">
        <is>
          <t>umgcPr2uQHzmCerCu6kSPBiaUdMWZewRRQmQ54Apump</t>
        </is>
      </c>
      <c r="B192" t="inlineStr">
        <is>
          <t>Taylor</t>
        </is>
      </c>
      <c r="C192" t="n">
        <v>3</v>
      </c>
      <c r="D192" t="n">
        <v>-15.37</v>
      </c>
      <c r="E192" t="n">
        <v>-0.33</v>
      </c>
      <c r="F192" t="n">
        <v>46.2</v>
      </c>
      <c r="G192" t="n">
        <v>30.63</v>
      </c>
      <c r="H192" t="n">
        <v>18</v>
      </c>
      <c r="I192" t="n">
        <v>6</v>
      </c>
      <c r="J192" t="n">
        <v>-1</v>
      </c>
      <c r="K192" t="n">
        <v>-1</v>
      </c>
      <c r="L192">
        <f>HYPERLINK("https://www.defined.fi/sol/umgcPr2uQHzmCerCu6kSPBiaUdMWZewRRQmQ54Apump?maker=EwwoZMUgA2HHm8m3EJ4MzfaeErrZ2LR6hkUqAGWZ2zdy","https://www.defined.fi/sol/umgcPr2uQHzmCerCu6kSPBiaUdMWZewRRQmQ54Apump?maker=EwwoZMUgA2HHm8m3EJ4MzfaeErrZ2LR6hkUqAGWZ2zdy")</f>
        <v/>
      </c>
      <c r="M192">
        <f>HYPERLINK("https://dexscreener.com/solana/umgcPr2uQHzmCerCu6kSPBiaUdMWZewRRQmQ54Apump?maker=EwwoZMUgA2HHm8m3EJ4MzfaeErrZ2LR6hkUqAGWZ2zdy","https://dexscreener.com/solana/umgcPr2uQHzmCerCu6kSPBiaUdMWZewRRQmQ54Apump?maker=EwwoZMUgA2HHm8m3EJ4MzfaeErrZ2LR6hkUqAGWZ2zdy")</f>
        <v/>
      </c>
    </row>
    <row r="193">
      <c r="A193" t="inlineStr">
        <is>
          <t>A6My2f1rwcjevEgHGsr9jv3wtp5oiDyehhMKdzwqdbjm</t>
        </is>
      </c>
      <c r="B193" t="inlineStr">
        <is>
          <t>FUND</t>
        </is>
      </c>
      <c r="C193" t="n">
        <v>3</v>
      </c>
      <c r="D193" t="n">
        <v>-1.83</v>
      </c>
      <c r="E193" t="n">
        <v>-0.21</v>
      </c>
      <c r="F193" t="n">
        <v>8.6</v>
      </c>
      <c r="G193" t="n">
        <v>6.77</v>
      </c>
      <c r="H193" t="n">
        <v>4</v>
      </c>
      <c r="I193" t="n">
        <v>1</v>
      </c>
      <c r="J193" t="n">
        <v>-1</v>
      </c>
      <c r="K193" t="n">
        <v>-1</v>
      </c>
      <c r="L193">
        <f>HYPERLINK("https://www.defined.fi/sol/A6My2f1rwcjevEgHGsr9jv3wtp5oiDyehhMKdzwqdbjm?maker=EwwoZMUgA2HHm8m3EJ4MzfaeErrZ2LR6hkUqAGWZ2zdy","https://www.defined.fi/sol/A6My2f1rwcjevEgHGsr9jv3wtp5oiDyehhMKdzwqdbjm?maker=EwwoZMUgA2HHm8m3EJ4MzfaeErrZ2LR6hkUqAGWZ2zdy")</f>
        <v/>
      </c>
      <c r="M193">
        <f>HYPERLINK("https://dexscreener.com/solana/A6My2f1rwcjevEgHGsr9jv3wtp5oiDyehhMKdzwqdbjm?maker=EwwoZMUgA2HHm8m3EJ4MzfaeErrZ2LR6hkUqAGWZ2zdy","https://dexscreener.com/solana/A6My2f1rwcjevEgHGsr9jv3wtp5oiDyehhMKdzwqdbjm?maker=EwwoZMUgA2HHm8m3EJ4MzfaeErrZ2LR6hkUqAGWZ2zdy")</f>
        <v/>
      </c>
    </row>
    <row r="194">
      <c r="A194" t="inlineStr">
        <is>
          <t>DcB3hhPgDHps77VFWkLs71ySyA3ZY7goeu4XVB5xpump</t>
        </is>
      </c>
      <c r="B194" t="inlineStr">
        <is>
          <t>CHAUVAI</t>
        </is>
      </c>
      <c r="C194" t="n">
        <v>3</v>
      </c>
      <c r="D194" t="n">
        <v>-1.96</v>
      </c>
      <c r="E194" t="n">
        <v>-0.35</v>
      </c>
      <c r="F194" t="n">
        <v>5.66</v>
      </c>
      <c r="G194" t="n">
        <v>3.7</v>
      </c>
      <c r="H194" t="n">
        <v>4</v>
      </c>
      <c r="I194" t="n">
        <v>2</v>
      </c>
      <c r="J194" t="n">
        <v>-1</v>
      </c>
      <c r="K194" t="n">
        <v>-1</v>
      </c>
      <c r="L194">
        <f>HYPERLINK("https://www.defined.fi/sol/DcB3hhPgDHps77VFWkLs71ySyA3ZY7goeu4XVB5xpump?maker=EwwoZMUgA2HHm8m3EJ4MzfaeErrZ2LR6hkUqAGWZ2zdy","https://www.defined.fi/sol/DcB3hhPgDHps77VFWkLs71ySyA3ZY7goeu4XVB5xpump?maker=EwwoZMUgA2HHm8m3EJ4MzfaeErrZ2LR6hkUqAGWZ2zdy")</f>
        <v/>
      </c>
      <c r="M194">
        <f>HYPERLINK("https://dexscreener.com/solana/DcB3hhPgDHps77VFWkLs71ySyA3ZY7goeu4XVB5xpump?maker=EwwoZMUgA2HHm8m3EJ4MzfaeErrZ2LR6hkUqAGWZ2zdy","https://dexscreener.com/solana/DcB3hhPgDHps77VFWkLs71ySyA3ZY7goeu4XVB5xpump?maker=EwwoZMUgA2HHm8m3EJ4MzfaeErrZ2LR6hkUqAGWZ2zdy")</f>
        <v/>
      </c>
    </row>
    <row r="195">
      <c r="A195" t="inlineStr">
        <is>
          <t>BoAQaykj3LtkM2Brevc7cQcRAzpqcsP47nJ2rkyopump</t>
        </is>
      </c>
      <c r="B195" t="inlineStr">
        <is>
          <t>FOREST</t>
        </is>
      </c>
      <c r="C195" t="n">
        <v>3</v>
      </c>
      <c r="D195" t="n">
        <v>0.098</v>
      </c>
      <c r="E195" t="n">
        <v>0</v>
      </c>
      <c r="F195" t="n">
        <v>49.24</v>
      </c>
      <c r="G195" t="n">
        <v>49.3</v>
      </c>
      <c r="H195" t="n">
        <v>9</v>
      </c>
      <c r="I195" t="n">
        <v>5</v>
      </c>
      <c r="J195" t="n">
        <v>-1</v>
      </c>
      <c r="K195" t="n">
        <v>-1</v>
      </c>
      <c r="L195">
        <f>HYPERLINK("https://www.defined.fi/sol/BoAQaykj3LtkM2Brevc7cQcRAzpqcsP47nJ2rkyopump?maker=EwwoZMUgA2HHm8m3EJ4MzfaeErrZ2LR6hkUqAGWZ2zdy","https://www.defined.fi/sol/BoAQaykj3LtkM2Brevc7cQcRAzpqcsP47nJ2rkyopump?maker=EwwoZMUgA2HHm8m3EJ4MzfaeErrZ2LR6hkUqAGWZ2zdy")</f>
        <v/>
      </c>
      <c r="M195">
        <f>HYPERLINK("https://dexscreener.com/solana/BoAQaykj3LtkM2Brevc7cQcRAzpqcsP47nJ2rkyopump?maker=EwwoZMUgA2HHm8m3EJ4MzfaeErrZ2LR6hkUqAGWZ2zdy","https://dexscreener.com/solana/BoAQaykj3LtkM2Brevc7cQcRAzpqcsP47nJ2rkyopump?maker=EwwoZMUgA2HHm8m3EJ4MzfaeErrZ2LR6hkUqAGWZ2zdy")</f>
        <v/>
      </c>
    </row>
    <row r="196">
      <c r="A196" t="inlineStr">
        <is>
          <t>AoXEBwwGfwHxjQmBKKTADYLQXRPm8MRBKbaSEyzppump</t>
        </is>
      </c>
      <c r="B196" t="inlineStr">
        <is>
          <t>PRIMATE</t>
        </is>
      </c>
      <c r="C196" t="n">
        <v>3</v>
      </c>
      <c r="D196" t="n">
        <v>-1.05</v>
      </c>
      <c r="E196" t="n">
        <v>-0.36</v>
      </c>
      <c r="F196" t="n">
        <v>2.91</v>
      </c>
      <c r="G196" t="n">
        <v>1.86</v>
      </c>
      <c r="H196" t="n">
        <v>1</v>
      </c>
      <c r="I196" t="n">
        <v>1</v>
      </c>
      <c r="J196" t="n">
        <v>-1</v>
      </c>
      <c r="K196" t="n">
        <v>-1</v>
      </c>
      <c r="L196">
        <f>HYPERLINK("https://www.defined.fi/sol/AoXEBwwGfwHxjQmBKKTADYLQXRPm8MRBKbaSEyzppump?maker=EwwoZMUgA2HHm8m3EJ4MzfaeErrZ2LR6hkUqAGWZ2zdy","https://www.defined.fi/sol/AoXEBwwGfwHxjQmBKKTADYLQXRPm8MRBKbaSEyzppump?maker=EwwoZMUgA2HHm8m3EJ4MzfaeErrZ2LR6hkUqAGWZ2zdy")</f>
        <v/>
      </c>
      <c r="M196">
        <f>HYPERLINK("https://dexscreener.com/solana/AoXEBwwGfwHxjQmBKKTADYLQXRPm8MRBKbaSEyzppump?maker=EwwoZMUgA2HHm8m3EJ4MzfaeErrZ2LR6hkUqAGWZ2zdy","https://dexscreener.com/solana/AoXEBwwGfwHxjQmBKKTADYLQXRPm8MRBKbaSEyzppump?maker=EwwoZMUgA2HHm8m3EJ4MzfaeErrZ2LR6hkUqAGWZ2zdy")</f>
        <v/>
      </c>
    </row>
    <row r="197">
      <c r="A197" t="inlineStr">
        <is>
          <t>E937BPxwRCJzc4e5PxA1VqexcS5XxyZwfdzrNPbTpump</t>
        </is>
      </c>
      <c r="B197" t="inlineStr">
        <is>
          <t>Ai-Da</t>
        </is>
      </c>
      <c r="C197" t="n">
        <v>3</v>
      </c>
      <c r="D197" t="n">
        <v>-1.72</v>
      </c>
      <c r="E197" t="n">
        <v>-0.59</v>
      </c>
      <c r="F197" t="n">
        <v>2.9</v>
      </c>
      <c r="G197" t="n">
        <v>1.18</v>
      </c>
      <c r="H197" t="n">
        <v>1</v>
      </c>
      <c r="I197" t="n">
        <v>1</v>
      </c>
      <c r="J197" t="n">
        <v>-1</v>
      </c>
      <c r="K197" t="n">
        <v>-1</v>
      </c>
      <c r="L197">
        <f>HYPERLINK("https://www.defined.fi/sol/E937BPxwRCJzc4e5PxA1VqexcS5XxyZwfdzrNPbTpump?maker=EwwoZMUgA2HHm8m3EJ4MzfaeErrZ2LR6hkUqAGWZ2zdy","https://www.defined.fi/sol/E937BPxwRCJzc4e5PxA1VqexcS5XxyZwfdzrNPbTpump?maker=EwwoZMUgA2HHm8m3EJ4MzfaeErrZ2LR6hkUqAGWZ2zdy")</f>
        <v/>
      </c>
      <c r="M197">
        <f>HYPERLINK("https://dexscreener.com/solana/E937BPxwRCJzc4e5PxA1VqexcS5XxyZwfdzrNPbTpump?maker=EwwoZMUgA2HHm8m3EJ4MzfaeErrZ2LR6hkUqAGWZ2zdy","https://dexscreener.com/solana/E937BPxwRCJzc4e5PxA1VqexcS5XxyZwfdzrNPbTpump?maker=EwwoZMUgA2HHm8m3EJ4MzfaeErrZ2LR6hkUqAGWZ2zdy")</f>
        <v/>
      </c>
    </row>
    <row r="198">
      <c r="A198" t="inlineStr">
        <is>
          <t>5hUHMjDmwNvqanamyJjsJmBMtBcGUzedYGTPqAS2pump</t>
        </is>
      </c>
      <c r="B198" t="inlineStr">
        <is>
          <t>MERLOT</t>
        </is>
      </c>
      <c r="C198" t="n">
        <v>3</v>
      </c>
      <c r="D198" t="n">
        <v>-0.384</v>
      </c>
      <c r="E198" t="n">
        <v>-0.27</v>
      </c>
      <c r="F198" t="n">
        <v>1.45</v>
      </c>
      <c r="G198" t="n">
        <v>1.07</v>
      </c>
      <c r="H198" t="n">
        <v>2</v>
      </c>
      <c r="I198" t="n">
        <v>2</v>
      </c>
      <c r="J198" t="n">
        <v>-1</v>
      </c>
      <c r="K198" t="n">
        <v>-1</v>
      </c>
      <c r="L198">
        <f>HYPERLINK("https://www.defined.fi/sol/5hUHMjDmwNvqanamyJjsJmBMtBcGUzedYGTPqAS2pump?maker=EwwoZMUgA2HHm8m3EJ4MzfaeErrZ2LR6hkUqAGWZ2zdy","https://www.defined.fi/sol/5hUHMjDmwNvqanamyJjsJmBMtBcGUzedYGTPqAS2pump?maker=EwwoZMUgA2HHm8m3EJ4MzfaeErrZ2LR6hkUqAGWZ2zdy")</f>
        <v/>
      </c>
      <c r="M198">
        <f>HYPERLINK("https://dexscreener.com/solana/5hUHMjDmwNvqanamyJjsJmBMtBcGUzedYGTPqAS2pump?maker=EwwoZMUgA2HHm8m3EJ4MzfaeErrZ2LR6hkUqAGWZ2zdy","https://dexscreener.com/solana/5hUHMjDmwNvqanamyJjsJmBMtBcGUzedYGTPqAS2pump?maker=EwwoZMUgA2HHm8m3EJ4MzfaeErrZ2LR6hkUqAGWZ2zdy")</f>
        <v/>
      </c>
    </row>
    <row r="199">
      <c r="A199" t="inlineStr">
        <is>
          <t>GbCBWwoJsYY5fyxbGarZCmRv6FaL8tTiEawNRZ5fpump</t>
        </is>
      </c>
      <c r="B199" t="inlineStr">
        <is>
          <t>SOLFESSION</t>
        </is>
      </c>
      <c r="C199" t="n">
        <v>3</v>
      </c>
      <c r="D199" t="n">
        <v>-2.54</v>
      </c>
      <c r="E199" t="n">
        <v>-0.5600000000000001</v>
      </c>
      <c r="F199" t="n">
        <v>4.55</v>
      </c>
      <c r="G199" t="n">
        <v>2.01</v>
      </c>
      <c r="H199" t="n">
        <v>5</v>
      </c>
      <c r="I199" t="n">
        <v>2</v>
      </c>
      <c r="J199" t="n">
        <v>-1</v>
      </c>
      <c r="K199" t="n">
        <v>-1</v>
      </c>
      <c r="L199">
        <f>HYPERLINK("https://www.defined.fi/sol/GbCBWwoJsYY5fyxbGarZCmRv6FaL8tTiEawNRZ5fpump?maker=EwwoZMUgA2HHm8m3EJ4MzfaeErrZ2LR6hkUqAGWZ2zdy","https://www.defined.fi/sol/GbCBWwoJsYY5fyxbGarZCmRv6FaL8tTiEawNRZ5fpump?maker=EwwoZMUgA2HHm8m3EJ4MzfaeErrZ2LR6hkUqAGWZ2zdy")</f>
        <v/>
      </c>
      <c r="M199">
        <f>HYPERLINK("https://dexscreener.com/solana/GbCBWwoJsYY5fyxbGarZCmRv6FaL8tTiEawNRZ5fpump?maker=EwwoZMUgA2HHm8m3EJ4MzfaeErrZ2LR6hkUqAGWZ2zdy","https://dexscreener.com/solana/GbCBWwoJsYY5fyxbGarZCmRv6FaL8tTiEawNRZ5fpump?maker=EwwoZMUgA2HHm8m3EJ4MzfaeErrZ2LR6hkUqAGWZ2zdy")</f>
        <v/>
      </c>
    </row>
    <row r="200">
      <c r="A200" t="inlineStr">
        <is>
          <t>4seLXr2ngqsNDSGT4Ke9n23x64zdaNtMTV6fK8t1pump</t>
        </is>
      </c>
      <c r="B200" t="inlineStr">
        <is>
          <t>SYDNEY</t>
        </is>
      </c>
      <c r="C200" t="n">
        <v>3</v>
      </c>
      <c r="D200" t="n">
        <v>-2</v>
      </c>
      <c r="E200" t="n">
        <v>-0.41</v>
      </c>
      <c r="F200" t="n">
        <v>4.85</v>
      </c>
      <c r="G200" t="n">
        <v>2.84</v>
      </c>
      <c r="H200" t="n">
        <v>4</v>
      </c>
      <c r="I200" t="n">
        <v>2</v>
      </c>
      <c r="J200" t="n">
        <v>-1</v>
      </c>
      <c r="K200" t="n">
        <v>-1</v>
      </c>
      <c r="L200">
        <f>HYPERLINK("https://www.defined.fi/sol/4seLXr2ngqsNDSGT4Ke9n23x64zdaNtMTV6fK8t1pump?maker=EwwoZMUgA2HHm8m3EJ4MzfaeErrZ2LR6hkUqAGWZ2zdy","https://www.defined.fi/sol/4seLXr2ngqsNDSGT4Ke9n23x64zdaNtMTV6fK8t1pump?maker=EwwoZMUgA2HHm8m3EJ4MzfaeErrZ2LR6hkUqAGWZ2zdy")</f>
        <v/>
      </c>
      <c r="M200">
        <f>HYPERLINK("https://dexscreener.com/solana/4seLXr2ngqsNDSGT4Ke9n23x64zdaNtMTV6fK8t1pump?maker=EwwoZMUgA2HHm8m3EJ4MzfaeErrZ2LR6hkUqAGWZ2zdy","https://dexscreener.com/solana/4seLXr2ngqsNDSGT4Ke9n23x64zdaNtMTV6fK8t1pump?maker=EwwoZMUgA2HHm8m3EJ4MzfaeErrZ2LR6hkUqAGWZ2zdy")</f>
        <v/>
      </c>
    </row>
    <row r="201">
      <c r="A201" t="inlineStr">
        <is>
          <t>KkqCJwRvyoGmMQ93p8U4Kr6t9NTXWr1PehFYFzPpump</t>
        </is>
      </c>
      <c r="B201" t="inlineStr">
        <is>
          <t>PawPaw</t>
        </is>
      </c>
      <c r="C201" t="n">
        <v>3</v>
      </c>
      <c r="D201" t="n">
        <v>-13.1</v>
      </c>
      <c r="E201" t="n">
        <v>-0.28</v>
      </c>
      <c r="F201" t="n">
        <v>46.79</v>
      </c>
      <c r="G201" t="n">
        <v>33.63</v>
      </c>
      <c r="H201" t="n">
        <v>20</v>
      </c>
      <c r="I201" t="n">
        <v>12</v>
      </c>
      <c r="J201" t="n">
        <v>-1</v>
      </c>
      <c r="K201" t="n">
        <v>-1</v>
      </c>
      <c r="L201">
        <f>HYPERLINK("https://www.defined.fi/sol/KkqCJwRvyoGmMQ93p8U4Kr6t9NTXWr1PehFYFzPpump?maker=EwwoZMUgA2HHm8m3EJ4MzfaeErrZ2LR6hkUqAGWZ2zdy","https://www.defined.fi/sol/KkqCJwRvyoGmMQ93p8U4Kr6t9NTXWr1PehFYFzPpump?maker=EwwoZMUgA2HHm8m3EJ4MzfaeErrZ2LR6hkUqAGWZ2zdy")</f>
        <v/>
      </c>
      <c r="M201">
        <f>HYPERLINK("https://dexscreener.com/solana/KkqCJwRvyoGmMQ93p8U4Kr6t9NTXWr1PehFYFzPpump?maker=EwwoZMUgA2HHm8m3EJ4MzfaeErrZ2LR6hkUqAGWZ2zdy","https://dexscreener.com/solana/KkqCJwRvyoGmMQ93p8U4Kr6t9NTXWr1PehFYFzPpump?maker=EwwoZMUgA2HHm8m3EJ4MzfaeErrZ2LR6hkUqAGWZ2zdy")</f>
        <v/>
      </c>
    </row>
    <row r="202">
      <c r="A202" t="inlineStr">
        <is>
          <t>EVRWBUYGN5BdJcwagB7sYHy9cAo6xPUqD1j5VHv6pump</t>
        </is>
      </c>
      <c r="B202" t="inlineStr">
        <is>
          <t>jnus</t>
        </is>
      </c>
      <c r="C202" t="n">
        <v>3</v>
      </c>
      <c r="D202" t="n">
        <v>0.722</v>
      </c>
      <c r="E202" t="n">
        <v>0.55</v>
      </c>
      <c r="F202" t="n">
        <v>1.33</v>
      </c>
      <c r="G202" t="n">
        <v>2.05</v>
      </c>
      <c r="H202" t="n">
        <v>2</v>
      </c>
      <c r="I202" t="n">
        <v>4</v>
      </c>
      <c r="J202" t="n">
        <v>-1</v>
      </c>
      <c r="K202" t="n">
        <v>-1</v>
      </c>
      <c r="L202">
        <f>HYPERLINK("https://www.defined.fi/sol/EVRWBUYGN5BdJcwagB7sYHy9cAo6xPUqD1j5VHv6pump?maker=EwwoZMUgA2HHm8m3EJ4MzfaeErrZ2LR6hkUqAGWZ2zdy","https://www.defined.fi/sol/EVRWBUYGN5BdJcwagB7sYHy9cAo6xPUqD1j5VHv6pump?maker=EwwoZMUgA2HHm8m3EJ4MzfaeErrZ2LR6hkUqAGWZ2zdy")</f>
        <v/>
      </c>
      <c r="M202">
        <f>HYPERLINK("https://dexscreener.com/solana/EVRWBUYGN5BdJcwagB7sYHy9cAo6xPUqD1j5VHv6pump?maker=EwwoZMUgA2HHm8m3EJ4MzfaeErrZ2LR6hkUqAGWZ2zdy","https://dexscreener.com/solana/EVRWBUYGN5BdJcwagB7sYHy9cAo6xPUqD1j5VHv6pump?maker=EwwoZMUgA2HHm8m3EJ4MzfaeErrZ2LR6hkUqAGWZ2zdy")</f>
        <v/>
      </c>
    </row>
    <row r="203">
      <c r="A203" t="inlineStr">
        <is>
          <t>5AnPDx9GposBi9jSW2dFfE5QQD3FmXbudoquMNDxpump</t>
        </is>
      </c>
      <c r="B203" t="inlineStr">
        <is>
          <t>DOLLAR</t>
        </is>
      </c>
      <c r="C203" t="n">
        <v>3</v>
      </c>
      <c r="D203" t="n">
        <v>0</v>
      </c>
      <c r="E203" t="n">
        <v>0</v>
      </c>
      <c r="F203" t="n">
        <v>0</v>
      </c>
      <c r="G203" t="n">
        <v>0</v>
      </c>
      <c r="H203" t="n">
        <v>0</v>
      </c>
      <c r="I203" t="n">
        <v>1</v>
      </c>
      <c r="J203" t="n">
        <v>-1</v>
      </c>
      <c r="K203" t="n">
        <v>-1</v>
      </c>
      <c r="L203">
        <f>HYPERLINK("https://www.defined.fi/sol/5AnPDx9GposBi9jSW2dFfE5QQD3FmXbudoquMNDxpump?maker=EwwoZMUgA2HHm8m3EJ4MzfaeErrZ2LR6hkUqAGWZ2zdy","https://www.defined.fi/sol/5AnPDx9GposBi9jSW2dFfE5QQD3FmXbudoquMNDxpump?maker=EwwoZMUgA2HHm8m3EJ4MzfaeErrZ2LR6hkUqAGWZ2zdy")</f>
        <v/>
      </c>
      <c r="M203">
        <f>HYPERLINK("https://dexscreener.com/solana/5AnPDx9GposBi9jSW2dFfE5QQD3FmXbudoquMNDxpump?maker=EwwoZMUgA2HHm8m3EJ4MzfaeErrZ2LR6hkUqAGWZ2zdy","https://dexscreener.com/solana/5AnPDx9GposBi9jSW2dFfE5QQD3FmXbudoquMNDxpump?maker=EwwoZMUgA2HHm8m3EJ4MzfaeErrZ2LR6hkUqAGWZ2zdy")</f>
        <v/>
      </c>
    </row>
    <row r="204">
      <c r="A204" t="inlineStr">
        <is>
          <t>HCq9orwso55TowciCZkD3Yb7c74iHYRGvQrubz4ppump</t>
        </is>
      </c>
      <c r="B204" t="inlineStr">
        <is>
          <t>SSEC</t>
        </is>
      </c>
      <c r="C204" t="n">
        <v>3</v>
      </c>
      <c r="D204" t="n">
        <v>18.93</v>
      </c>
      <c r="E204" t="n">
        <v>0.1</v>
      </c>
      <c r="F204" t="n">
        <v>179.71</v>
      </c>
      <c r="G204" t="n">
        <v>198.48</v>
      </c>
      <c r="H204" t="n">
        <v>41</v>
      </c>
      <c r="I204" t="n">
        <v>22</v>
      </c>
      <c r="J204" t="n">
        <v>-1</v>
      </c>
      <c r="K204" t="n">
        <v>-1</v>
      </c>
      <c r="L204">
        <f>HYPERLINK("https://www.defined.fi/sol/HCq9orwso55TowciCZkD3Yb7c74iHYRGvQrubz4ppump?maker=EwwoZMUgA2HHm8m3EJ4MzfaeErrZ2LR6hkUqAGWZ2zdy","https://www.defined.fi/sol/HCq9orwso55TowciCZkD3Yb7c74iHYRGvQrubz4ppump?maker=EwwoZMUgA2HHm8m3EJ4MzfaeErrZ2LR6hkUqAGWZ2zdy")</f>
        <v/>
      </c>
      <c r="M204">
        <f>HYPERLINK("https://dexscreener.com/solana/HCq9orwso55TowciCZkD3Yb7c74iHYRGvQrubz4ppump?maker=EwwoZMUgA2HHm8m3EJ4MzfaeErrZ2LR6hkUqAGWZ2zdy","https://dexscreener.com/solana/HCq9orwso55TowciCZkD3Yb7c74iHYRGvQrubz4ppump?maker=EwwoZMUgA2HHm8m3EJ4MzfaeErrZ2LR6hkUqAGWZ2zdy")</f>
        <v/>
      </c>
    </row>
    <row r="205">
      <c r="A205" t="inlineStr">
        <is>
          <t>Fs5Zj7cfEjHTYEYNWdrLtNQxQLqfcE1qst5C3icVkQew</t>
        </is>
      </c>
      <c r="B205" t="inlineStr">
        <is>
          <t>chog</t>
        </is>
      </c>
      <c r="C205" t="n">
        <v>3</v>
      </c>
      <c r="D205" t="n">
        <v>-0.531</v>
      </c>
      <c r="E205" t="n">
        <v>-0.99</v>
      </c>
      <c r="F205" t="n">
        <v>0.535</v>
      </c>
      <c r="G205" t="n">
        <v>0.004</v>
      </c>
      <c r="H205" t="n">
        <v>1</v>
      </c>
      <c r="I205" t="n">
        <v>1</v>
      </c>
      <c r="J205" t="n">
        <v>-1</v>
      </c>
      <c r="K205" t="n">
        <v>-1</v>
      </c>
      <c r="L205">
        <f>HYPERLINK("https://www.defined.fi/sol/Fs5Zj7cfEjHTYEYNWdrLtNQxQLqfcE1qst5C3icVkQew?maker=EwwoZMUgA2HHm8m3EJ4MzfaeErrZ2LR6hkUqAGWZ2zdy","https://www.defined.fi/sol/Fs5Zj7cfEjHTYEYNWdrLtNQxQLqfcE1qst5C3icVkQew?maker=EwwoZMUgA2HHm8m3EJ4MzfaeErrZ2LR6hkUqAGWZ2zdy")</f>
        <v/>
      </c>
      <c r="M205">
        <f>HYPERLINK("https://dexscreener.com/solana/Fs5Zj7cfEjHTYEYNWdrLtNQxQLqfcE1qst5C3icVkQew?maker=EwwoZMUgA2HHm8m3EJ4MzfaeErrZ2LR6hkUqAGWZ2zdy","https://dexscreener.com/solana/Fs5Zj7cfEjHTYEYNWdrLtNQxQLqfcE1qst5C3icVkQew?maker=EwwoZMUgA2HHm8m3EJ4MzfaeErrZ2LR6hkUqAGWZ2zdy")</f>
        <v/>
      </c>
    </row>
    <row r="206">
      <c r="A206" t="inlineStr">
        <is>
          <t>6fuTXyPc3MrtgD7mUnkreEfwtuCyyBPp6bFjPfpFpump</t>
        </is>
      </c>
      <c r="B206" t="inlineStr">
        <is>
          <t>lopo</t>
        </is>
      </c>
      <c r="C206" t="n">
        <v>3</v>
      </c>
      <c r="D206" t="n">
        <v>-0.089</v>
      </c>
      <c r="E206" t="n">
        <v>-0.96</v>
      </c>
      <c r="F206" t="n">
        <v>0.093</v>
      </c>
      <c r="G206" t="n">
        <v>0.004</v>
      </c>
      <c r="H206" t="n">
        <v>1</v>
      </c>
      <c r="I206" t="n">
        <v>1</v>
      </c>
      <c r="J206" t="n">
        <v>-1</v>
      </c>
      <c r="K206" t="n">
        <v>-1</v>
      </c>
      <c r="L206">
        <f>HYPERLINK("https://www.defined.fi/sol/6fuTXyPc3MrtgD7mUnkreEfwtuCyyBPp6bFjPfpFpump?maker=EwwoZMUgA2HHm8m3EJ4MzfaeErrZ2LR6hkUqAGWZ2zdy","https://www.defined.fi/sol/6fuTXyPc3MrtgD7mUnkreEfwtuCyyBPp6bFjPfpFpump?maker=EwwoZMUgA2HHm8m3EJ4MzfaeErrZ2LR6hkUqAGWZ2zdy")</f>
        <v/>
      </c>
      <c r="M206">
        <f>HYPERLINK("https://dexscreener.com/solana/6fuTXyPc3MrtgD7mUnkreEfwtuCyyBPp6bFjPfpFpump?maker=EwwoZMUgA2HHm8m3EJ4MzfaeErrZ2LR6hkUqAGWZ2zdy","https://dexscreener.com/solana/6fuTXyPc3MrtgD7mUnkreEfwtuCyyBPp6bFjPfpFpump?maker=EwwoZMUgA2HHm8m3EJ4MzfaeErrZ2LR6hkUqAGWZ2zdy")</f>
        <v/>
      </c>
    </row>
    <row r="207">
      <c r="A207" t="inlineStr">
        <is>
          <t>XpuJ53uCUzSQWVVbKA7aDGqZ38GmePm8S3ub9ztpump</t>
        </is>
      </c>
      <c r="B207" t="inlineStr">
        <is>
          <t>PONZI</t>
        </is>
      </c>
      <c r="C207" t="n">
        <v>3</v>
      </c>
      <c r="D207" t="n">
        <v>-0.915</v>
      </c>
      <c r="E207" t="n">
        <v>-0.99</v>
      </c>
      <c r="F207" t="n">
        <v>0.921</v>
      </c>
      <c r="G207" t="n">
        <v>0.005</v>
      </c>
      <c r="H207" t="n">
        <v>1</v>
      </c>
      <c r="I207" t="n">
        <v>1</v>
      </c>
      <c r="J207" t="n">
        <v>-1</v>
      </c>
      <c r="K207" t="n">
        <v>-1</v>
      </c>
      <c r="L207">
        <f>HYPERLINK("https://www.defined.fi/sol/XpuJ53uCUzSQWVVbKA7aDGqZ38GmePm8S3ub9ztpump?maker=EwwoZMUgA2HHm8m3EJ4MzfaeErrZ2LR6hkUqAGWZ2zdy","https://www.defined.fi/sol/XpuJ53uCUzSQWVVbKA7aDGqZ38GmePm8S3ub9ztpump?maker=EwwoZMUgA2HHm8m3EJ4MzfaeErrZ2LR6hkUqAGWZ2zdy")</f>
        <v/>
      </c>
      <c r="M207">
        <f>HYPERLINK("https://dexscreener.com/solana/XpuJ53uCUzSQWVVbKA7aDGqZ38GmePm8S3ub9ztpump?maker=EwwoZMUgA2HHm8m3EJ4MzfaeErrZ2LR6hkUqAGWZ2zdy","https://dexscreener.com/solana/XpuJ53uCUzSQWVVbKA7aDGqZ38GmePm8S3ub9ztpump?maker=EwwoZMUgA2HHm8m3EJ4MzfaeErrZ2LR6hkUqAGWZ2zdy")</f>
        <v/>
      </c>
    </row>
    <row r="208">
      <c r="A208" t="inlineStr">
        <is>
          <t>7cx8Dtg8NBVx5mu7RFLvAZFzn59czNonSoYGtnnEpump</t>
        </is>
      </c>
      <c r="B208" t="inlineStr">
        <is>
          <t>Scream</t>
        </is>
      </c>
      <c r="C208" t="n">
        <v>3</v>
      </c>
      <c r="D208" t="n">
        <v>-0.906</v>
      </c>
      <c r="E208" t="n">
        <v>-0.99</v>
      </c>
      <c r="F208" t="n">
        <v>0.917</v>
      </c>
      <c r="G208" t="n">
        <v>0.011</v>
      </c>
      <c r="H208" t="n">
        <v>1</v>
      </c>
      <c r="I208" t="n">
        <v>1</v>
      </c>
      <c r="J208" t="n">
        <v>-1</v>
      </c>
      <c r="K208" t="n">
        <v>-1</v>
      </c>
      <c r="L208">
        <f>HYPERLINK("https://www.defined.fi/sol/7cx8Dtg8NBVx5mu7RFLvAZFzn59czNonSoYGtnnEpump?maker=EwwoZMUgA2HHm8m3EJ4MzfaeErrZ2LR6hkUqAGWZ2zdy","https://www.defined.fi/sol/7cx8Dtg8NBVx5mu7RFLvAZFzn59czNonSoYGtnnEpump?maker=EwwoZMUgA2HHm8m3EJ4MzfaeErrZ2LR6hkUqAGWZ2zdy")</f>
        <v/>
      </c>
      <c r="M208">
        <f>HYPERLINK("https://dexscreener.com/solana/7cx8Dtg8NBVx5mu7RFLvAZFzn59czNonSoYGtnnEpump?maker=EwwoZMUgA2HHm8m3EJ4MzfaeErrZ2LR6hkUqAGWZ2zdy","https://dexscreener.com/solana/7cx8Dtg8NBVx5mu7RFLvAZFzn59czNonSoYGtnnEpump?maker=EwwoZMUgA2HHm8m3EJ4MzfaeErrZ2LR6hkUqAGWZ2zdy")</f>
        <v/>
      </c>
    </row>
    <row r="209">
      <c r="A209" t="inlineStr">
        <is>
          <t>BdhskhNymvECsP3QqpTcyMBNrLmQLGS41Dez5aj9pump</t>
        </is>
      </c>
      <c r="B209" t="inlineStr">
        <is>
          <t>Bikini</t>
        </is>
      </c>
      <c r="C209" t="n">
        <v>3</v>
      </c>
      <c r="D209" t="n">
        <v>-0.951</v>
      </c>
      <c r="E209" t="n">
        <v>-0.98</v>
      </c>
      <c r="F209" t="n">
        <v>0.969</v>
      </c>
      <c r="G209" t="n">
        <v>0.019</v>
      </c>
      <c r="H209" t="n">
        <v>1</v>
      </c>
      <c r="I209" t="n">
        <v>1</v>
      </c>
      <c r="J209" t="n">
        <v>-1</v>
      </c>
      <c r="K209" t="n">
        <v>-1</v>
      </c>
      <c r="L209">
        <f>HYPERLINK("https://www.defined.fi/sol/BdhskhNymvECsP3QqpTcyMBNrLmQLGS41Dez5aj9pump?maker=EwwoZMUgA2HHm8m3EJ4MzfaeErrZ2LR6hkUqAGWZ2zdy","https://www.defined.fi/sol/BdhskhNymvECsP3QqpTcyMBNrLmQLGS41Dez5aj9pump?maker=EwwoZMUgA2HHm8m3EJ4MzfaeErrZ2LR6hkUqAGWZ2zdy")</f>
        <v/>
      </c>
      <c r="M209">
        <f>HYPERLINK("https://dexscreener.com/solana/BdhskhNymvECsP3QqpTcyMBNrLmQLGS41Dez5aj9pump?maker=EwwoZMUgA2HHm8m3EJ4MzfaeErrZ2LR6hkUqAGWZ2zdy","https://dexscreener.com/solana/BdhskhNymvECsP3QqpTcyMBNrLmQLGS41Dez5aj9pump?maker=EwwoZMUgA2HHm8m3EJ4MzfaeErrZ2LR6hkUqAGWZ2zdy")</f>
        <v/>
      </c>
    </row>
    <row r="210">
      <c r="A210" t="inlineStr">
        <is>
          <t>6cNbm77irfAYsGh9CQg5oQU4wnocxPAMNEJGTzWWpump</t>
        </is>
      </c>
      <c r="B210" t="inlineStr">
        <is>
          <t>KAI</t>
        </is>
      </c>
      <c r="C210" t="n">
        <v>3</v>
      </c>
      <c r="D210" t="n">
        <v>-0.945</v>
      </c>
      <c r="E210" t="n">
        <v>-0.97</v>
      </c>
      <c r="F210" t="n">
        <v>0.973</v>
      </c>
      <c r="G210" t="n">
        <v>0.027</v>
      </c>
      <c r="H210" t="n">
        <v>1</v>
      </c>
      <c r="I210" t="n">
        <v>1</v>
      </c>
      <c r="J210" t="n">
        <v>-1</v>
      </c>
      <c r="K210" t="n">
        <v>-1</v>
      </c>
      <c r="L210">
        <f>HYPERLINK("https://www.defined.fi/sol/6cNbm77irfAYsGh9CQg5oQU4wnocxPAMNEJGTzWWpump?maker=EwwoZMUgA2HHm8m3EJ4MzfaeErrZ2LR6hkUqAGWZ2zdy","https://www.defined.fi/sol/6cNbm77irfAYsGh9CQg5oQU4wnocxPAMNEJGTzWWpump?maker=EwwoZMUgA2HHm8m3EJ4MzfaeErrZ2LR6hkUqAGWZ2zdy")</f>
        <v/>
      </c>
      <c r="M210">
        <f>HYPERLINK("https://dexscreener.com/solana/6cNbm77irfAYsGh9CQg5oQU4wnocxPAMNEJGTzWWpump?maker=EwwoZMUgA2HHm8m3EJ4MzfaeErrZ2LR6hkUqAGWZ2zdy","https://dexscreener.com/solana/6cNbm77irfAYsGh9CQg5oQU4wnocxPAMNEJGTzWWpump?maker=EwwoZMUgA2HHm8m3EJ4MzfaeErrZ2LR6hkUqAGWZ2zdy")</f>
        <v/>
      </c>
    </row>
    <row r="211">
      <c r="A211" t="inlineStr">
        <is>
          <t>HARtJ59CppKcEuXfW8DcpxH5W46WLL4LQEQKMBv6pump</t>
        </is>
      </c>
      <c r="B211" t="inlineStr">
        <is>
          <t>Musika</t>
        </is>
      </c>
      <c r="C211" t="n">
        <v>3</v>
      </c>
      <c r="D211" t="n">
        <v>-0.9370000000000001</v>
      </c>
      <c r="E211" t="n">
        <v>-0.97</v>
      </c>
      <c r="F211" t="n">
        <v>0.965</v>
      </c>
      <c r="G211" t="n">
        <v>0.028</v>
      </c>
      <c r="H211" t="n">
        <v>1</v>
      </c>
      <c r="I211" t="n">
        <v>1</v>
      </c>
      <c r="J211" t="n">
        <v>-1</v>
      </c>
      <c r="K211" t="n">
        <v>-1</v>
      </c>
      <c r="L211">
        <f>HYPERLINK("https://www.defined.fi/sol/HARtJ59CppKcEuXfW8DcpxH5W46WLL4LQEQKMBv6pump?maker=EwwoZMUgA2HHm8m3EJ4MzfaeErrZ2LR6hkUqAGWZ2zdy","https://www.defined.fi/sol/HARtJ59CppKcEuXfW8DcpxH5W46WLL4LQEQKMBv6pump?maker=EwwoZMUgA2HHm8m3EJ4MzfaeErrZ2LR6hkUqAGWZ2zdy")</f>
        <v/>
      </c>
      <c r="M211">
        <f>HYPERLINK("https://dexscreener.com/solana/HARtJ59CppKcEuXfW8DcpxH5W46WLL4LQEQKMBv6pump?maker=EwwoZMUgA2HHm8m3EJ4MzfaeErrZ2LR6hkUqAGWZ2zdy","https://dexscreener.com/solana/HARtJ59CppKcEuXfW8DcpxH5W46WLL4LQEQKMBv6pump?maker=EwwoZMUgA2HHm8m3EJ4MzfaeErrZ2LR6hkUqAGWZ2zdy")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2024-10-20T15:37:38Z</dcterms:created>
  <dcterms:modified xsi:type="dcterms:W3CDTF">2024-10-20T15:37:38Z</dcterms:modified>
</cp:coreProperties>
</file>