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9BB6NFEcjBCtnNLFko2FqVQBq8HHM13kCyYcdQbgpump</t>
        </is>
      </c>
      <c r="B2" t="inlineStr">
        <is>
          <t>Fartcoin</t>
        </is>
      </c>
      <c r="C2" t="n">
        <v>0</v>
      </c>
      <c r="D2" t="n">
        <v>201.92</v>
      </c>
      <c r="E2" t="n">
        <v>1.94</v>
      </c>
      <c r="F2" t="n">
        <v>103.91</v>
      </c>
      <c r="G2" t="n">
        <v>202.68</v>
      </c>
      <c r="H2" t="n">
        <v>14</v>
      </c>
      <c r="I2" t="n">
        <v>5</v>
      </c>
      <c r="J2" t="n">
        <v>-1</v>
      </c>
      <c r="K2" t="n">
        <v>-1</v>
      </c>
      <c r="L2">
        <f>HYPERLINK("https://www.defined.fi/sol/9BB6NFEcjBCtnNLFko2FqVQBq8HHM13kCyYcdQbgpump?maker=DWTKWChgRw9Ri6keXWwfGkGVXqhRFB2mpyPts8nkXVxK","https://www.defined.fi/sol/9BB6NFEcjBCtnNLFko2FqVQBq8HHM13kCyYcdQbgpump?maker=DWTKWChgRw9Ri6keXWwfGkGVXqhRFB2mpyPts8nkXVxK")</f>
        <v/>
      </c>
      <c r="M2">
        <f>HYPERLINK("https://dexscreener.com/solana/9BB6NFEcjBCtnNLFko2FqVQBq8HHM13kCyYcdQbgpump?maker=DWTKWChgRw9Ri6keXWwfGkGVXqhRFB2mpyPts8nkXVxK","https://dexscreener.com/solana/9BB6NFEcjBCtnNLFko2FqVQBq8HHM13kCyYcdQbgpump?maker=DWTKWChgRw9Ri6keXWwfGkGVXqhRFB2mpyPts8nkXVxK")</f>
        <v/>
      </c>
    </row>
    <row r="3">
      <c r="A3" t="inlineStr">
        <is>
          <t>4qNX615pV1oufdodNoiBzUsrUE3ww57DYg6LsUtupump</t>
        </is>
      </c>
      <c r="B3" t="inlineStr">
        <is>
          <t>CLAUDIUS</t>
        </is>
      </c>
      <c r="C3" t="n">
        <v>0</v>
      </c>
      <c r="D3" t="n">
        <v>-2.64</v>
      </c>
      <c r="E3" t="n">
        <v>-0.53</v>
      </c>
      <c r="F3" t="n">
        <v>4.95</v>
      </c>
      <c r="G3" t="n">
        <v>2.3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HYPERLINK("https://www.defined.fi/sol/4qNX615pV1oufdodNoiBzUsrUE3ww57DYg6LsUtupump?maker=DWTKWChgRw9Ri6keXWwfGkGVXqhRFB2mpyPts8nkXVxK","https://www.defined.fi/sol/4qNX615pV1oufdodNoiBzUsrUE3ww57DYg6LsUtupump?maker=DWTKWChgRw9Ri6keXWwfGkGVXqhRFB2mpyPts8nkXVxK")</f>
        <v/>
      </c>
      <c r="M3">
        <f>HYPERLINK("https://dexscreener.com/solana/4qNX615pV1oufdodNoiBzUsrUE3ww57DYg6LsUtupump?maker=DWTKWChgRw9Ri6keXWwfGkGVXqhRFB2mpyPts8nkXVxK","https://dexscreener.com/solana/4qNX615pV1oufdodNoiBzUsrUE3ww57DYg6LsUtupump?maker=DWTKWChgRw9Ri6keXWwfGkGVXqhRFB2mpyPts8nkXVxK")</f>
        <v/>
      </c>
    </row>
    <row r="4">
      <c r="A4" t="inlineStr">
        <is>
          <t>C6aKMB1myrBMUQYUnvsvuUnhJKVRAtiQ7EVgkkBipump</t>
        </is>
      </c>
      <c r="B4" t="inlineStr">
        <is>
          <t>queef</t>
        </is>
      </c>
      <c r="C4" t="n">
        <v>0</v>
      </c>
      <c r="D4" t="n">
        <v>2.91</v>
      </c>
      <c r="E4" t="n">
        <v>1.17</v>
      </c>
      <c r="F4" t="n">
        <v>2.48</v>
      </c>
      <c r="G4" t="n">
        <v>0</v>
      </c>
      <c r="H4" t="n">
        <v>3</v>
      </c>
      <c r="I4" t="n">
        <v>0</v>
      </c>
      <c r="J4" t="n">
        <v>-1</v>
      </c>
      <c r="K4" t="n">
        <v>-1</v>
      </c>
      <c r="L4">
        <f>HYPERLINK("https://www.defined.fi/sol/C6aKMB1myrBMUQYUnvsvuUnhJKVRAtiQ7EVgkkBipump?maker=DWTKWChgRw9Ri6keXWwfGkGVXqhRFB2mpyPts8nkXVxK","https://www.defined.fi/sol/C6aKMB1myrBMUQYUnvsvuUnhJKVRAtiQ7EVgkkBipump?maker=DWTKWChgRw9Ri6keXWwfGkGVXqhRFB2mpyPts8nkXVxK")</f>
        <v/>
      </c>
      <c r="M4">
        <f>HYPERLINK("https://dexscreener.com/solana/C6aKMB1myrBMUQYUnvsvuUnhJKVRAtiQ7EVgkkBipump?maker=DWTKWChgRw9Ri6keXWwfGkGVXqhRFB2mpyPts8nkXVxK","https://dexscreener.com/solana/C6aKMB1myrBMUQYUnvsvuUnhJKVRAtiQ7EVgkkBipump?maker=DWTKWChgRw9Ri6keXWwfGkGVXqhRFB2mpyPts8nkXVxK")</f>
        <v/>
      </c>
    </row>
    <row r="5">
      <c r="A5" t="inlineStr">
        <is>
          <t>6JGSHS9GrE9uG8ix63w3DPMYHrgrJ6J4QyHbBhAepump</t>
        </is>
      </c>
      <c r="B5" t="inlineStr">
        <is>
          <t>Crashout</t>
        </is>
      </c>
      <c r="C5" t="n">
        <v>0</v>
      </c>
      <c r="D5" t="n">
        <v>-0.497</v>
      </c>
      <c r="E5" t="n">
        <v>-0.52</v>
      </c>
      <c r="F5" t="n">
        <v>0.963</v>
      </c>
      <c r="G5" t="n">
        <v>0.465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HYPERLINK("https://www.defined.fi/sol/6JGSHS9GrE9uG8ix63w3DPMYHrgrJ6J4QyHbBhAepump?maker=DWTKWChgRw9Ri6keXWwfGkGVXqhRFB2mpyPts8nkXVxK","https://www.defined.fi/sol/6JGSHS9GrE9uG8ix63w3DPMYHrgrJ6J4QyHbBhAepump?maker=DWTKWChgRw9Ri6keXWwfGkGVXqhRFB2mpyPts8nkXVxK")</f>
        <v/>
      </c>
      <c r="M5">
        <f>HYPERLINK("https://dexscreener.com/solana/6JGSHS9GrE9uG8ix63w3DPMYHrgrJ6J4QyHbBhAepump?maker=DWTKWChgRw9Ri6keXWwfGkGVXqhRFB2mpyPts8nkXVxK","https://dexscreener.com/solana/6JGSHS9GrE9uG8ix63w3DPMYHrgrJ6J4QyHbBhAepump?maker=DWTKWChgRw9Ri6keXWwfGkGVXqhRFB2mpyPts8nkXVxK")</f>
        <v/>
      </c>
    </row>
    <row r="6">
      <c r="A6" t="inlineStr">
        <is>
          <t>7a4SxAN4XCR5ua337JLXdCc4JTc5TVux2dW2JzCMdK8x</t>
        </is>
      </c>
      <c r="B6" t="inlineStr">
        <is>
          <t>queefing</t>
        </is>
      </c>
      <c r="C6" t="n">
        <v>0</v>
      </c>
      <c r="D6" t="n">
        <v>-0.36</v>
      </c>
      <c r="E6" t="n">
        <v>-1</v>
      </c>
      <c r="F6" t="n">
        <v>0.49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HYPERLINK("https://www.defined.fi/sol/7a4SxAN4XCR5ua337JLXdCc4JTc5TVux2dW2JzCMdK8x?maker=DWTKWChgRw9Ri6keXWwfGkGVXqhRFB2mpyPts8nkXVxK","https://www.defined.fi/sol/7a4SxAN4XCR5ua337JLXdCc4JTc5TVux2dW2JzCMdK8x?maker=DWTKWChgRw9Ri6keXWwfGkGVXqhRFB2mpyPts8nkXVxK")</f>
        <v/>
      </c>
      <c r="M6">
        <f>HYPERLINK("https://dexscreener.com/solana/7a4SxAN4XCR5ua337JLXdCc4JTc5TVux2dW2JzCMdK8x?maker=DWTKWChgRw9Ri6keXWwfGkGVXqhRFB2mpyPts8nkXVxK","https://dexscreener.com/solana/7a4SxAN4XCR5ua337JLXdCc4JTc5TVux2dW2JzCMdK8x?maker=DWTKWChgRw9Ri6keXWwfGkGVXqhRFB2mpyPts8nkXVxK")</f>
        <v/>
      </c>
    </row>
    <row r="7">
      <c r="A7" t="inlineStr">
        <is>
          <t>FzkS55NW4T2LgPyh4cUESHJVeTXnDQeU4oWJSQu6pump</t>
        </is>
      </c>
      <c r="B7" t="inlineStr">
        <is>
          <t>queefing</t>
        </is>
      </c>
      <c r="C7" t="n">
        <v>0</v>
      </c>
      <c r="D7" t="n">
        <v>-0.184</v>
      </c>
      <c r="E7" t="n">
        <v>-1</v>
      </c>
      <c r="F7" t="n">
        <v>0.49</v>
      </c>
      <c r="G7" t="n">
        <v>0</v>
      </c>
      <c r="H7" t="n">
        <v>1</v>
      </c>
      <c r="I7" t="n">
        <v>0</v>
      </c>
      <c r="J7" t="n">
        <v>-1</v>
      </c>
      <c r="K7" t="n">
        <v>-1</v>
      </c>
      <c r="L7">
        <f>HYPERLINK("https://www.defined.fi/sol/FzkS55NW4T2LgPyh4cUESHJVeTXnDQeU4oWJSQu6pump?maker=DWTKWChgRw9Ri6keXWwfGkGVXqhRFB2mpyPts8nkXVxK","https://www.defined.fi/sol/FzkS55NW4T2LgPyh4cUESHJVeTXnDQeU4oWJSQu6pump?maker=DWTKWChgRw9Ri6keXWwfGkGVXqhRFB2mpyPts8nkXVxK")</f>
        <v/>
      </c>
      <c r="M7">
        <f>HYPERLINK("https://dexscreener.com/solana/FzkS55NW4T2LgPyh4cUESHJVeTXnDQeU4oWJSQu6pump?maker=DWTKWChgRw9Ri6keXWwfGkGVXqhRFB2mpyPts8nkXVxK","https://dexscreener.com/solana/FzkS55NW4T2LgPyh4cUESHJVeTXnDQeU4oWJSQu6pump?maker=DWTKWChgRw9Ri6keXWwfGkGVXqhRFB2mpyPts8nkXVxK")</f>
        <v/>
      </c>
    </row>
    <row r="8">
      <c r="A8" t="inlineStr">
        <is>
          <t>AC3vtNmm1jkyZGXYECCCiZ7TvzurXyc9vLEUuz7PFMmz</t>
        </is>
      </c>
      <c r="B8" t="inlineStr">
        <is>
          <t>Queef</t>
        </is>
      </c>
      <c r="C8" t="n">
        <v>0</v>
      </c>
      <c r="D8" t="n">
        <v>-0.018</v>
      </c>
      <c r="E8" t="n">
        <v>-0.04</v>
      </c>
      <c r="F8" t="n">
        <v>0.49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HYPERLINK("https://www.defined.fi/sol/AC3vtNmm1jkyZGXYECCCiZ7TvzurXyc9vLEUuz7PFMmz?maker=DWTKWChgRw9Ri6keXWwfGkGVXqhRFB2mpyPts8nkXVxK","https://www.defined.fi/sol/AC3vtNmm1jkyZGXYECCCiZ7TvzurXyc9vLEUuz7PFMmz?maker=DWTKWChgRw9Ri6keXWwfGkGVXqhRFB2mpyPts8nkXVxK")</f>
        <v/>
      </c>
      <c r="M8">
        <f>HYPERLINK("https://dexscreener.com/solana/AC3vtNmm1jkyZGXYECCCiZ7TvzurXyc9vLEUuz7PFMmz?maker=DWTKWChgRw9Ri6keXWwfGkGVXqhRFB2mpyPts8nkXVxK","https://dexscreener.com/solana/AC3vtNmm1jkyZGXYECCCiZ7TvzurXyc9vLEUuz7PFMmz?maker=DWTKWChgRw9Ri6keXWwfGkGVXqhRFB2mpyPts8nkXVxK")</f>
        <v/>
      </c>
    </row>
    <row r="9">
      <c r="A9" t="inlineStr">
        <is>
          <t>BSqMUYb6ePwKsby85zrXaDa4SNf6AgZ9YfA2c4mZpump</t>
        </is>
      </c>
      <c r="B9" t="inlineStr">
        <is>
          <t>LOOK</t>
        </is>
      </c>
      <c r="C9" t="n">
        <v>0</v>
      </c>
      <c r="D9" t="n">
        <v>2.76</v>
      </c>
      <c r="E9" t="n">
        <v>0.04</v>
      </c>
      <c r="F9" t="n">
        <v>71.53</v>
      </c>
      <c r="G9" t="n">
        <v>74.3</v>
      </c>
      <c r="H9" t="n">
        <v>3</v>
      </c>
      <c r="I9" t="n">
        <v>3</v>
      </c>
      <c r="J9" t="n">
        <v>-1</v>
      </c>
      <c r="K9" t="n">
        <v>-1</v>
      </c>
      <c r="L9">
        <f>HYPERLINK("https://www.defined.fi/sol/BSqMUYb6ePwKsby85zrXaDa4SNf6AgZ9YfA2c4mZpump?maker=DWTKWChgRw9Ri6keXWwfGkGVXqhRFB2mpyPts8nkXVxK","https://www.defined.fi/sol/BSqMUYb6ePwKsby85zrXaDa4SNf6AgZ9YfA2c4mZpump?maker=DWTKWChgRw9Ri6keXWwfGkGVXqhRFB2mpyPts8nkXVxK")</f>
        <v/>
      </c>
      <c r="M9">
        <f>HYPERLINK("https://dexscreener.com/solana/BSqMUYb6ePwKsby85zrXaDa4SNf6AgZ9YfA2c4mZpump?maker=DWTKWChgRw9Ri6keXWwfGkGVXqhRFB2mpyPts8nkXVxK","https://dexscreener.com/solana/BSqMUYb6ePwKsby85zrXaDa4SNf6AgZ9YfA2c4mZpump?maker=DWTKWChgRw9Ri6keXWwfGkGVXqhRFB2mpyPts8nkXVxK")</f>
        <v/>
      </c>
    </row>
    <row r="10">
      <c r="A10" t="inlineStr">
        <is>
          <t>umgcPr2uQHzmCerCu6kSPBiaUdMWZewRRQmQ54Apump</t>
        </is>
      </c>
      <c r="B10" t="inlineStr">
        <is>
          <t>Taylor</t>
        </is>
      </c>
      <c r="C10" t="n">
        <v>0</v>
      </c>
      <c r="D10" t="n">
        <v>-1</v>
      </c>
      <c r="E10" t="n">
        <v>-0.02</v>
      </c>
      <c r="F10" t="n">
        <v>48.37</v>
      </c>
      <c r="G10" t="n">
        <v>34.92</v>
      </c>
      <c r="H10" t="n">
        <v>5</v>
      </c>
      <c r="I10" t="n">
        <v>2</v>
      </c>
      <c r="J10" t="n">
        <v>-1</v>
      </c>
      <c r="K10" t="n">
        <v>-1</v>
      </c>
      <c r="L10">
        <f>HYPERLINK("https://www.defined.fi/sol/umgcPr2uQHzmCerCu6kSPBiaUdMWZewRRQmQ54Apump?maker=DWTKWChgRw9Ri6keXWwfGkGVXqhRFB2mpyPts8nkXVxK","https://www.defined.fi/sol/umgcPr2uQHzmCerCu6kSPBiaUdMWZewRRQmQ54Apump?maker=DWTKWChgRw9Ri6keXWwfGkGVXqhRFB2mpyPts8nkXVxK")</f>
        <v/>
      </c>
      <c r="M10">
        <f>HYPERLINK("https://dexscreener.com/solana/umgcPr2uQHzmCerCu6kSPBiaUdMWZewRRQmQ54Apump?maker=DWTKWChgRw9Ri6keXWwfGkGVXqhRFB2mpyPts8nkXVxK","https://dexscreener.com/solana/umgcPr2uQHzmCerCu6kSPBiaUdMWZewRRQmQ54Apump?maker=DWTKWChgRw9Ri6keXWwfGkGVXqhRFB2mpyPts8nkXVxK")</f>
        <v/>
      </c>
    </row>
    <row r="11">
      <c r="A11" t="inlineStr">
        <is>
          <t>J7tYmq2JnQPvxyhcXpCDrvJnc9R5ts8rv7tgVHDPsw7U</t>
        </is>
      </c>
      <c r="B11" t="inlineStr">
        <is>
          <t>FLOYDAI</t>
        </is>
      </c>
      <c r="C11" t="n">
        <v>0</v>
      </c>
      <c r="D11" t="n">
        <v>-4.22</v>
      </c>
      <c r="E11" t="n">
        <v>-0.17</v>
      </c>
      <c r="F11" t="n">
        <v>24.24</v>
      </c>
      <c r="G11" t="n">
        <v>20.03</v>
      </c>
      <c r="H11" t="n">
        <v>3</v>
      </c>
      <c r="I11" t="n">
        <v>2</v>
      </c>
      <c r="J11" t="n">
        <v>-1</v>
      </c>
      <c r="K11" t="n">
        <v>-1</v>
      </c>
      <c r="L11">
        <f>HYPERLINK("https://www.defined.fi/sol/J7tYmq2JnQPvxyhcXpCDrvJnc9R5ts8rv7tgVHDPsw7U?maker=DWTKWChgRw9Ri6keXWwfGkGVXqhRFB2mpyPts8nkXVxK","https://www.defined.fi/sol/J7tYmq2JnQPvxyhcXpCDrvJnc9R5ts8rv7tgVHDPsw7U?maker=DWTKWChgRw9Ri6keXWwfGkGVXqhRFB2mpyPts8nkXVxK")</f>
        <v/>
      </c>
      <c r="M11">
        <f>HYPERLINK("https://dexscreener.com/solana/J7tYmq2JnQPvxyhcXpCDrvJnc9R5ts8rv7tgVHDPsw7U?maker=DWTKWChgRw9Ri6keXWwfGkGVXqhRFB2mpyPts8nkXVxK","https://dexscreener.com/solana/J7tYmq2JnQPvxyhcXpCDrvJnc9R5ts8rv7tgVHDPsw7U?maker=DWTKWChgRw9Ri6keXWwfGkGVXqhRFB2mpyPts8nkXVxK")</f>
        <v/>
      </c>
    </row>
    <row r="12">
      <c r="A12" t="inlineStr">
        <is>
          <t>2doHxh9QGWK7qfy6e2shaxeURXocvKiXysiMj3SMpump</t>
        </is>
      </c>
      <c r="B12" t="inlineStr">
        <is>
          <t>Ampdot</t>
        </is>
      </c>
      <c r="C12" t="n">
        <v>0</v>
      </c>
      <c r="D12" t="n">
        <v>-4.28</v>
      </c>
      <c r="E12" t="n">
        <v>-0.89</v>
      </c>
      <c r="F12" t="n">
        <v>4.8</v>
      </c>
      <c r="G12" t="n">
        <v>0.521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HYPERLINK("https://www.defined.fi/sol/2doHxh9QGWK7qfy6e2shaxeURXocvKiXysiMj3SMpump?maker=DWTKWChgRw9Ri6keXWwfGkGVXqhRFB2mpyPts8nkXVxK","https://www.defined.fi/sol/2doHxh9QGWK7qfy6e2shaxeURXocvKiXysiMj3SMpump?maker=DWTKWChgRw9Ri6keXWwfGkGVXqhRFB2mpyPts8nkXVxK")</f>
        <v/>
      </c>
      <c r="M12">
        <f>HYPERLINK("https://dexscreener.com/solana/2doHxh9QGWK7qfy6e2shaxeURXocvKiXysiMj3SMpump?maker=DWTKWChgRw9Ri6keXWwfGkGVXqhRFB2mpyPts8nkXVxK","https://dexscreener.com/solana/2doHxh9QGWK7qfy6e2shaxeURXocvKiXysiMj3SMpump?maker=DWTKWChgRw9Ri6keXWwfGkGVXqhRFB2mpyPts8nkXVxK")</f>
        <v/>
      </c>
    </row>
    <row r="13">
      <c r="A13" t="inlineStr">
        <is>
          <t>A8C3xuqscfmyLrte3VmTqrAq8kgMASius9AFNANwpump</t>
        </is>
      </c>
      <c r="B13" t="inlineStr">
        <is>
          <t>FWOG</t>
        </is>
      </c>
      <c r="C13" t="n">
        <v>0</v>
      </c>
      <c r="D13" t="n">
        <v>57.93</v>
      </c>
      <c r="E13" t="n">
        <v>0.08</v>
      </c>
      <c r="F13" t="n">
        <v>701.1900000000001</v>
      </c>
      <c r="G13" t="n">
        <v>541.42</v>
      </c>
      <c r="H13" t="n">
        <v>30</v>
      </c>
      <c r="I13" t="n">
        <v>9</v>
      </c>
      <c r="J13" t="n">
        <v>-1</v>
      </c>
      <c r="K13" t="n">
        <v>-1</v>
      </c>
      <c r="L13">
        <f>HYPERLINK("https://www.defined.fi/sol/A8C3xuqscfmyLrte3VmTqrAq8kgMASius9AFNANwpump?maker=DWTKWChgRw9Ri6keXWwfGkGVXqhRFB2mpyPts8nkXVxK","https://www.defined.fi/sol/A8C3xuqscfmyLrte3VmTqrAq8kgMASius9AFNANwpump?maker=DWTKWChgRw9Ri6keXWwfGkGVXqhRFB2mpyPts8nkXVxK")</f>
        <v/>
      </c>
      <c r="M13">
        <f>HYPERLINK("https://dexscreener.com/solana/A8C3xuqscfmyLrte3VmTqrAq8kgMASius9AFNANwpump?maker=DWTKWChgRw9Ri6keXWwfGkGVXqhRFB2mpyPts8nkXVxK","https://dexscreener.com/solana/A8C3xuqscfmyLrte3VmTqrAq8kgMASius9AFNANwpump?maker=DWTKWChgRw9Ri6keXWwfGkGVXqhRFB2mpyPts8nkXVxK")</f>
        <v/>
      </c>
    </row>
    <row r="14">
      <c r="A14" t="inlineStr">
        <is>
          <t>7TxBnsAAi1tsYB8GFE5sNYLFPvXp7ZC8sD5wrPYapump</t>
        </is>
      </c>
      <c r="B14" t="inlineStr">
        <is>
          <t>ccru</t>
        </is>
      </c>
      <c r="C14" t="n">
        <v>0</v>
      </c>
      <c r="D14" t="n">
        <v>-1.38</v>
      </c>
      <c r="E14" t="n">
        <v>-0.57</v>
      </c>
      <c r="F14" t="n">
        <v>2.4</v>
      </c>
      <c r="G14" t="n">
        <v>1.02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HYPERLINK("https://www.defined.fi/sol/7TxBnsAAi1tsYB8GFE5sNYLFPvXp7ZC8sD5wrPYapump?maker=DWTKWChgRw9Ri6keXWwfGkGVXqhRFB2mpyPts8nkXVxK","https://www.defined.fi/sol/7TxBnsAAi1tsYB8GFE5sNYLFPvXp7ZC8sD5wrPYapump?maker=DWTKWChgRw9Ri6keXWwfGkGVXqhRFB2mpyPts8nkXVxK")</f>
        <v/>
      </c>
      <c r="M14">
        <f>HYPERLINK("https://dexscreener.com/solana/7TxBnsAAi1tsYB8GFE5sNYLFPvXp7ZC8sD5wrPYapump?maker=DWTKWChgRw9Ri6keXWwfGkGVXqhRFB2mpyPts8nkXVxK","https://dexscreener.com/solana/7TxBnsAAi1tsYB8GFE5sNYLFPvXp7ZC8sD5wrPYapump?maker=DWTKWChgRw9Ri6keXWwfGkGVXqhRFB2mpyPts8nkXVxK")</f>
        <v/>
      </c>
    </row>
    <row r="15">
      <c r="A15" t="inlineStr">
        <is>
          <t>yJcC48AWnaFQxb4CfZY6U19aQr3Pw6RKVhuGCLVpump</t>
        </is>
      </c>
      <c r="B15" t="inlineStr">
        <is>
          <t>WoTF</t>
        </is>
      </c>
      <c r="C15" t="n">
        <v>0</v>
      </c>
      <c r="D15" t="n">
        <v>-2</v>
      </c>
      <c r="E15" t="n">
        <v>-0.14</v>
      </c>
      <c r="F15" t="n">
        <v>14.59</v>
      </c>
      <c r="G15" t="n">
        <v>12.59</v>
      </c>
      <c r="H15" t="n">
        <v>3</v>
      </c>
      <c r="I15" t="n">
        <v>1</v>
      </c>
      <c r="J15" t="n">
        <v>-1</v>
      </c>
      <c r="K15" t="n">
        <v>-1</v>
      </c>
      <c r="L15">
        <f>HYPERLINK("https://www.defined.fi/sol/yJcC48AWnaFQxb4CfZY6U19aQr3Pw6RKVhuGCLVpump?maker=DWTKWChgRw9Ri6keXWwfGkGVXqhRFB2mpyPts8nkXVxK","https://www.defined.fi/sol/yJcC48AWnaFQxb4CfZY6U19aQr3Pw6RKVhuGCLVpump?maker=DWTKWChgRw9Ri6keXWwfGkGVXqhRFB2mpyPts8nkXVxK")</f>
        <v/>
      </c>
      <c r="M15">
        <f>HYPERLINK("https://dexscreener.com/solana/yJcC48AWnaFQxb4CfZY6U19aQr3Pw6RKVhuGCLVpump?maker=DWTKWChgRw9Ri6keXWwfGkGVXqhRFB2mpyPts8nkXVxK","https://dexscreener.com/solana/yJcC48AWnaFQxb4CfZY6U19aQr3Pw6RKVhuGCLVpump?maker=DWTKWChgRw9Ri6keXWwfGkGVXqhRFB2mpyPts8nkXVxK")</f>
        <v/>
      </c>
    </row>
    <row r="16">
      <c r="A16" t="inlineStr">
        <is>
          <t>HzhhfexEbj3dnVr55mBhiq4Zzh7kSQdDWdjxrMX3pump</t>
        </is>
      </c>
      <c r="B16" t="inlineStr">
        <is>
          <t>EACC</t>
        </is>
      </c>
      <c r="C16" t="n">
        <v>0</v>
      </c>
      <c r="D16" t="n">
        <v>-9.449999999999999</v>
      </c>
      <c r="E16" t="n">
        <v>-0.49</v>
      </c>
      <c r="F16" t="n">
        <v>19.45</v>
      </c>
      <c r="G16" t="n">
        <v>10</v>
      </c>
      <c r="H16" t="n">
        <v>2</v>
      </c>
      <c r="I16" t="n">
        <v>1</v>
      </c>
      <c r="J16" t="n">
        <v>-1</v>
      </c>
      <c r="K16" t="n">
        <v>-1</v>
      </c>
      <c r="L16">
        <f>HYPERLINK("https://www.defined.fi/sol/HzhhfexEbj3dnVr55mBhiq4Zzh7kSQdDWdjxrMX3pump?maker=DWTKWChgRw9Ri6keXWwfGkGVXqhRFB2mpyPts8nkXVxK","https://www.defined.fi/sol/HzhhfexEbj3dnVr55mBhiq4Zzh7kSQdDWdjxrMX3pump?maker=DWTKWChgRw9Ri6keXWwfGkGVXqhRFB2mpyPts8nkXVxK")</f>
        <v/>
      </c>
      <c r="M16">
        <f>HYPERLINK("https://dexscreener.com/solana/HzhhfexEbj3dnVr55mBhiq4Zzh7kSQdDWdjxrMX3pump?maker=DWTKWChgRw9Ri6keXWwfGkGVXqhRFB2mpyPts8nkXVxK","https://dexscreener.com/solana/HzhhfexEbj3dnVr55mBhiq4Zzh7kSQdDWdjxrMX3pump?maker=DWTKWChgRw9Ri6keXWwfGkGVXqhRFB2mpyPts8nkXVxK")</f>
        <v/>
      </c>
    </row>
    <row r="17">
      <c r="A17" t="inlineStr">
        <is>
          <t>GqmEdRD3zGUZdYPeuDeXxCc8Cj1DBmGSYK97TCwSpump</t>
        </is>
      </c>
      <c r="B17" t="inlineStr">
        <is>
          <t>e/acc</t>
        </is>
      </c>
      <c r="C17" t="n">
        <v>0</v>
      </c>
      <c r="D17" t="n">
        <v>-2.58</v>
      </c>
      <c r="E17" t="n">
        <v>-0.13</v>
      </c>
      <c r="F17" t="n">
        <v>19.47</v>
      </c>
      <c r="G17" t="n">
        <v>16.88</v>
      </c>
      <c r="H17" t="n">
        <v>3</v>
      </c>
      <c r="I17" t="n">
        <v>1</v>
      </c>
      <c r="J17" t="n">
        <v>-1</v>
      </c>
      <c r="K17" t="n">
        <v>-1</v>
      </c>
      <c r="L17">
        <f>HYPERLINK("https://www.defined.fi/sol/GqmEdRD3zGUZdYPeuDeXxCc8Cj1DBmGSYK97TCwSpump?maker=DWTKWChgRw9Ri6keXWwfGkGVXqhRFB2mpyPts8nkXVxK","https://www.defined.fi/sol/GqmEdRD3zGUZdYPeuDeXxCc8Cj1DBmGSYK97TCwSpump?maker=DWTKWChgRw9Ri6keXWwfGkGVXqhRFB2mpyPts8nkXVxK")</f>
        <v/>
      </c>
      <c r="M17">
        <f>HYPERLINK("https://dexscreener.com/solana/GqmEdRD3zGUZdYPeuDeXxCc8Cj1DBmGSYK97TCwSpump?maker=DWTKWChgRw9Ri6keXWwfGkGVXqhRFB2mpyPts8nkXVxK","https://dexscreener.com/solana/GqmEdRD3zGUZdYPeuDeXxCc8Cj1DBmGSYK97TCwSpump?maker=DWTKWChgRw9Ri6keXWwfGkGVXqhRFB2mpyPts8nkXVxK")</f>
        <v/>
      </c>
    </row>
    <row r="18">
      <c r="A18" t="inlineStr">
        <is>
          <t>GJAFwWjJ3vnTsrQVabjBVK2TYB1YtRCQXRDfDgUnpump</t>
        </is>
      </c>
      <c r="B18" t="inlineStr">
        <is>
          <t>ACT</t>
        </is>
      </c>
      <c r="C18" t="n">
        <v>0</v>
      </c>
      <c r="D18" t="n">
        <v>117.59</v>
      </c>
      <c r="E18" t="n">
        <v>4.9</v>
      </c>
      <c r="F18" t="n">
        <v>23.99</v>
      </c>
      <c r="G18" t="n">
        <v>141.59</v>
      </c>
      <c r="H18" t="n">
        <v>5</v>
      </c>
      <c r="I18" t="n">
        <v>5</v>
      </c>
      <c r="J18" t="n">
        <v>-1</v>
      </c>
      <c r="K18" t="n">
        <v>-1</v>
      </c>
      <c r="L18">
        <f>HYPERLINK("https://www.defined.fi/sol/GJAFwWjJ3vnTsrQVabjBVK2TYB1YtRCQXRDfDgUnpump?maker=DWTKWChgRw9Ri6keXWwfGkGVXqhRFB2mpyPts8nkXVxK","https://www.defined.fi/sol/GJAFwWjJ3vnTsrQVabjBVK2TYB1YtRCQXRDfDgUnpump?maker=DWTKWChgRw9Ri6keXWwfGkGVXqhRFB2mpyPts8nkXVxK")</f>
        <v/>
      </c>
      <c r="M18">
        <f>HYPERLINK("https://dexscreener.com/solana/GJAFwWjJ3vnTsrQVabjBVK2TYB1YtRCQXRDfDgUnpump?maker=DWTKWChgRw9Ri6keXWwfGkGVXqhRFB2mpyPts8nkXVxK","https://dexscreener.com/solana/GJAFwWjJ3vnTsrQVabjBVK2TYB1YtRCQXRDfDgUnpump?maker=DWTKWChgRw9Ri6keXWwfGkGVXqhRFB2mpyPts8nkXVxK")</f>
        <v/>
      </c>
    </row>
    <row r="19">
      <c r="A19" t="inlineStr">
        <is>
          <t>EHHAKzPZJhQy4fc7CTaJPFsetPgKnC6JNCdv6pqsQ7Ma</t>
        </is>
      </c>
      <c r="B19" t="inlineStr">
        <is>
          <t>21e8</t>
        </is>
      </c>
      <c r="C19" t="n">
        <v>0</v>
      </c>
      <c r="D19" t="n">
        <v>-1.63</v>
      </c>
      <c r="E19" t="n">
        <v>-0.34</v>
      </c>
      <c r="F19" t="n">
        <v>4.87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HYPERLINK("https://www.defined.fi/sol/EHHAKzPZJhQy4fc7CTaJPFsetPgKnC6JNCdv6pqsQ7Ma?maker=DWTKWChgRw9Ri6keXWwfGkGVXqhRFB2mpyPts8nkXVxK","https://www.defined.fi/sol/EHHAKzPZJhQy4fc7CTaJPFsetPgKnC6JNCdv6pqsQ7Ma?maker=DWTKWChgRw9Ri6keXWwfGkGVXqhRFB2mpyPts8nkXVxK")</f>
        <v/>
      </c>
      <c r="M19">
        <f>HYPERLINK("https://dexscreener.com/solana/EHHAKzPZJhQy4fc7CTaJPFsetPgKnC6JNCdv6pqsQ7Ma?maker=DWTKWChgRw9Ri6keXWwfGkGVXqhRFB2mpyPts8nkXVxK","https://dexscreener.com/solana/EHHAKzPZJhQy4fc7CTaJPFsetPgKnC6JNCdv6pqsQ7Ma?maker=DWTKWChgRw9Ri6keXWwfGkGVXqhRFB2mpyPts8nkXVxK")</f>
        <v/>
      </c>
    </row>
    <row r="20">
      <c r="A20" t="inlineStr">
        <is>
          <t>BgmCnJMcM925oHoRW8ogwDcTLA87Pr11ymcwv36Vpump</t>
        </is>
      </c>
      <c r="B20" t="inlineStr">
        <is>
          <t>SCORE</t>
        </is>
      </c>
      <c r="C20" t="n">
        <v>0</v>
      </c>
      <c r="D20" t="n">
        <v>-2.57</v>
      </c>
      <c r="E20" t="n">
        <v>-0.18</v>
      </c>
      <c r="F20" t="n">
        <v>14.43</v>
      </c>
      <c r="G20" t="n">
        <v>11.86</v>
      </c>
      <c r="H20" t="n">
        <v>3</v>
      </c>
      <c r="I20" t="n">
        <v>1</v>
      </c>
      <c r="J20" t="n">
        <v>-1</v>
      </c>
      <c r="K20" t="n">
        <v>-1</v>
      </c>
      <c r="L20">
        <f>HYPERLINK("https://www.defined.fi/sol/BgmCnJMcM925oHoRW8ogwDcTLA87Pr11ymcwv36Vpump?maker=DWTKWChgRw9Ri6keXWwfGkGVXqhRFB2mpyPts8nkXVxK","https://www.defined.fi/sol/BgmCnJMcM925oHoRW8ogwDcTLA87Pr11ymcwv36Vpump?maker=DWTKWChgRw9Ri6keXWwfGkGVXqhRFB2mpyPts8nkXVxK")</f>
        <v/>
      </c>
      <c r="M20">
        <f>HYPERLINK("https://dexscreener.com/solana/BgmCnJMcM925oHoRW8ogwDcTLA87Pr11ymcwv36Vpump?maker=DWTKWChgRw9Ri6keXWwfGkGVXqhRFB2mpyPts8nkXVxK","https://dexscreener.com/solana/BgmCnJMcM925oHoRW8ogwDcTLA87Pr11ymcwv36Vpump?maker=DWTKWChgRw9Ri6keXWwfGkGVXqhRFB2mpyPts8nkXVxK")</f>
        <v/>
      </c>
    </row>
    <row r="21">
      <c r="A21" t="inlineStr">
        <is>
          <t>CLmkmdeeDqZRciDPrpVS8JtFj2g1hh8U4XQmQishpump</t>
        </is>
      </c>
      <c r="B21" t="inlineStr">
        <is>
          <t>GASPODE</t>
        </is>
      </c>
      <c r="C21" t="n">
        <v>0</v>
      </c>
      <c r="D21" t="n">
        <v>8.42</v>
      </c>
      <c r="E21" t="n">
        <v>0.88</v>
      </c>
      <c r="F21" t="n">
        <v>9.6</v>
      </c>
      <c r="G21" t="n">
        <v>18.02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HYPERLINK("https://www.defined.fi/sol/CLmkmdeeDqZRciDPrpVS8JtFj2g1hh8U4XQmQishpump?maker=DWTKWChgRw9Ri6keXWwfGkGVXqhRFB2mpyPts8nkXVxK","https://www.defined.fi/sol/CLmkmdeeDqZRciDPrpVS8JtFj2g1hh8U4XQmQishpump?maker=DWTKWChgRw9Ri6keXWwfGkGVXqhRFB2mpyPts8nkXVxK")</f>
        <v/>
      </c>
      <c r="M21">
        <f>HYPERLINK("https://dexscreener.com/solana/CLmkmdeeDqZRciDPrpVS8JtFj2g1hh8U4XQmQishpump?maker=DWTKWChgRw9Ri6keXWwfGkGVXqhRFB2mpyPts8nkXVxK","https://dexscreener.com/solana/CLmkmdeeDqZRciDPrpVS8JtFj2g1hh8U4XQmQishpump?maker=DWTKWChgRw9Ri6keXWwfGkGVXqhRFB2mpyPts8nkXVxK")</f>
        <v/>
      </c>
    </row>
    <row r="22">
      <c r="A22" t="inlineStr">
        <is>
          <t>ENvHV96RAeXNZM9uU8uWZuRiv2LLi1tUqLPiNg2Npump</t>
        </is>
      </c>
      <c r="B22" t="inlineStr">
        <is>
          <t>bot16z</t>
        </is>
      </c>
      <c r="C22" t="n">
        <v>1</v>
      </c>
      <c r="D22" t="n">
        <v>-2.3</v>
      </c>
      <c r="E22" t="n">
        <v>-0.96</v>
      </c>
      <c r="F22" t="n">
        <v>2.4</v>
      </c>
      <c r="G22" t="n">
        <v>0.1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HYPERLINK("https://www.defined.fi/sol/ENvHV96RAeXNZM9uU8uWZuRiv2LLi1tUqLPiNg2Npump?maker=DWTKWChgRw9Ri6keXWwfGkGVXqhRFB2mpyPts8nkXVxK","https://www.defined.fi/sol/ENvHV96RAeXNZM9uU8uWZuRiv2LLi1tUqLPiNg2Npump?maker=DWTKWChgRw9Ri6keXWwfGkGVXqhRFB2mpyPts8nkXVxK")</f>
        <v/>
      </c>
      <c r="M22">
        <f>HYPERLINK("https://dexscreener.com/solana/ENvHV96RAeXNZM9uU8uWZuRiv2LLi1tUqLPiNg2Npump?maker=DWTKWChgRw9Ri6keXWwfGkGVXqhRFB2mpyPts8nkXVxK","https://dexscreener.com/solana/ENvHV96RAeXNZM9uU8uWZuRiv2LLi1tUqLPiNg2Npump?maker=DWTKWChgRw9Ri6keXWwfGkGVXqhRFB2mpyPts8nkXVxK")</f>
        <v/>
      </c>
    </row>
    <row r="23">
      <c r="A23" t="inlineStr">
        <is>
          <t>CSEkG3mT5P1GUf4HZTHdVk1syKFN6gQWokbZ4jDWpump</t>
        </is>
      </c>
      <c r="B23" t="inlineStr">
        <is>
          <t>Lump</t>
        </is>
      </c>
      <c r="C23" t="n">
        <v>1</v>
      </c>
      <c r="D23" t="n">
        <v>2.02</v>
      </c>
      <c r="E23" t="n">
        <v>0.21</v>
      </c>
      <c r="F23" t="n">
        <v>9.619999999999999</v>
      </c>
      <c r="G23" t="n">
        <v>11.63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HYPERLINK("https://www.defined.fi/sol/CSEkG3mT5P1GUf4HZTHdVk1syKFN6gQWokbZ4jDWpump?maker=DWTKWChgRw9Ri6keXWwfGkGVXqhRFB2mpyPts8nkXVxK","https://www.defined.fi/sol/CSEkG3mT5P1GUf4HZTHdVk1syKFN6gQWokbZ4jDWpump?maker=DWTKWChgRw9Ri6keXWwfGkGVXqhRFB2mpyPts8nkXVxK")</f>
        <v/>
      </c>
      <c r="M23">
        <f>HYPERLINK("https://dexscreener.com/solana/CSEkG3mT5P1GUf4HZTHdVk1syKFN6gQWokbZ4jDWpump?maker=DWTKWChgRw9Ri6keXWwfGkGVXqhRFB2mpyPts8nkXVxK","https://dexscreener.com/solana/CSEkG3mT5P1GUf4HZTHdVk1syKFN6gQWokbZ4jDWpump?maker=DWTKWChgRw9Ri6keXWwfGkGVXqhRFB2mpyPts8nkXVxK")</f>
        <v/>
      </c>
    </row>
    <row r="24">
      <c r="A24" t="inlineStr">
        <is>
          <t>EvNBoWwZFF6pPpjTnNSzrurxkDfw1PGUmih1eAStpump</t>
        </is>
      </c>
      <c r="B24" t="inlineStr">
        <is>
          <t>ALPHA</t>
        </is>
      </c>
      <c r="C24" t="n">
        <v>1</v>
      </c>
      <c r="D24" t="n">
        <v>6.85</v>
      </c>
      <c r="E24" t="n">
        <v>0.36</v>
      </c>
      <c r="F24" t="n">
        <v>19.06</v>
      </c>
      <c r="G24" t="n">
        <v>25.91</v>
      </c>
      <c r="H24" t="n">
        <v>5</v>
      </c>
      <c r="I24" t="n">
        <v>2</v>
      </c>
      <c r="J24" t="n">
        <v>-1</v>
      </c>
      <c r="K24" t="n">
        <v>-1</v>
      </c>
      <c r="L24">
        <f>HYPERLINK("https://www.defined.fi/sol/EvNBoWwZFF6pPpjTnNSzrurxkDfw1PGUmih1eAStpump?maker=DWTKWChgRw9Ri6keXWwfGkGVXqhRFB2mpyPts8nkXVxK","https://www.defined.fi/sol/EvNBoWwZFF6pPpjTnNSzrurxkDfw1PGUmih1eAStpump?maker=DWTKWChgRw9Ri6keXWwfGkGVXqhRFB2mpyPts8nkXVxK")</f>
        <v/>
      </c>
      <c r="M24">
        <f>HYPERLINK("https://dexscreener.com/solana/EvNBoWwZFF6pPpjTnNSzrurxkDfw1PGUmih1eAStpump?maker=DWTKWChgRw9Ri6keXWwfGkGVXqhRFB2mpyPts8nkXVxK","https://dexscreener.com/solana/EvNBoWwZFF6pPpjTnNSzrurxkDfw1PGUmih1eAStpump?maker=DWTKWChgRw9Ri6keXWwfGkGVXqhRFB2mpyPts8nkXVxK")</f>
        <v/>
      </c>
    </row>
    <row r="25">
      <c r="A25" t="inlineStr">
        <is>
          <t>A17gzfib2UaxteKXzMK37G4AtVqYKRqRLT54aDjYpump</t>
        </is>
      </c>
      <c r="B25" t="inlineStr">
        <is>
          <t>EREBUS</t>
        </is>
      </c>
      <c r="C25" t="n">
        <v>1</v>
      </c>
      <c r="D25" t="n">
        <v>6.25</v>
      </c>
      <c r="E25" t="n">
        <v>1.3</v>
      </c>
      <c r="F25" t="n">
        <v>4.8</v>
      </c>
      <c r="G25" t="n">
        <v>11.05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HYPERLINK("https://www.defined.fi/sol/A17gzfib2UaxteKXzMK37G4AtVqYKRqRLT54aDjYpump?maker=DWTKWChgRw9Ri6keXWwfGkGVXqhRFB2mpyPts8nkXVxK","https://www.defined.fi/sol/A17gzfib2UaxteKXzMK37G4AtVqYKRqRLT54aDjYpump?maker=DWTKWChgRw9Ri6keXWwfGkGVXqhRFB2mpyPts8nkXVxK")</f>
        <v/>
      </c>
      <c r="M25">
        <f>HYPERLINK("https://dexscreener.com/solana/A17gzfib2UaxteKXzMK37G4AtVqYKRqRLT54aDjYpump?maker=DWTKWChgRw9Ri6keXWwfGkGVXqhRFB2mpyPts8nkXVxK","https://dexscreener.com/solana/A17gzfib2UaxteKXzMK37G4AtVqYKRqRLT54aDjYpump?maker=DWTKWChgRw9Ri6keXWwfGkGVXqhRFB2mpyPts8nkXVxK")</f>
        <v/>
      </c>
    </row>
    <row r="26">
      <c r="A26" t="inlineStr">
        <is>
          <t>FvMym1wz5hknmxdu5tY5ArSqJwiR49RdPA4ja537CB1w</t>
        </is>
      </c>
      <c r="B26" t="inlineStr">
        <is>
          <t>$GT</t>
        </is>
      </c>
      <c r="C26" t="n">
        <v>1</v>
      </c>
      <c r="D26" t="n">
        <v>-0.766</v>
      </c>
      <c r="E26" t="n">
        <v>-0.32</v>
      </c>
      <c r="F26" t="n">
        <v>2.38</v>
      </c>
      <c r="G26" t="n">
        <v>1.62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HYPERLINK("https://www.defined.fi/sol/FvMym1wz5hknmxdu5tY5ArSqJwiR49RdPA4ja537CB1w?maker=DWTKWChgRw9Ri6keXWwfGkGVXqhRFB2mpyPts8nkXVxK","https://www.defined.fi/sol/FvMym1wz5hknmxdu5tY5ArSqJwiR49RdPA4ja537CB1w?maker=DWTKWChgRw9Ri6keXWwfGkGVXqhRFB2mpyPts8nkXVxK")</f>
        <v/>
      </c>
      <c r="M26">
        <f>HYPERLINK("https://dexscreener.com/solana/FvMym1wz5hknmxdu5tY5ArSqJwiR49RdPA4ja537CB1w?maker=DWTKWChgRw9Ri6keXWwfGkGVXqhRFB2mpyPts8nkXVxK","https://dexscreener.com/solana/FvMym1wz5hknmxdu5tY5ArSqJwiR49RdPA4ja537CB1w?maker=DWTKWChgRw9Ri6keXWwfGkGVXqhRFB2mpyPts8nkXVxK")</f>
        <v/>
      </c>
    </row>
    <row r="27">
      <c r="A27" t="inlineStr">
        <is>
          <t>4NgSY5hPhzDivgpxj9YRf3jFMH4wAJuPPAKhEtWApump</t>
        </is>
      </c>
      <c r="B27" t="inlineStr">
        <is>
          <t>Ringpiece</t>
        </is>
      </c>
      <c r="C27" t="n">
        <v>1</v>
      </c>
      <c r="D27" t="n">
        <v>-4.6</v>
      </c>
      <c r="E27" t="n">
        <v>-0.6899999999999999</v>
      </c>
      <c r="F27" t="n">
        <v>6.71</v>
      </c>
      <c r="G27" t="n">
        <v>2.11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HYPERLINK("https://www.defined.fi/sol/4NgSY5hPhzDivgpxj9YRf3jFMH4wAJuPPAKhEtWApump?maker=DWTKWChgRw9Ri6keXWwfGkGVXqhRFB2mpyPts8nkXVxK","https://www.defined.fi/sol/4NgSY5hPhzDivgpxj9YRf3jFMH4wAJuPPAKhEtWApump?maker=DWTKWChgRw9Ri6keXWwfGkGVXqhRFB2mpyPts8nkXVxK")</f>
        <v/>
      </c>
      <c r="M27">
        <f>HYPERLINK("https://dexscreener.com/solana/4NgSY5hPhzDivgpxj9YRf3jFMH4wAJuPPAKhEtWApump?maker=DWTKWChgRw9Ri6keXWwfGkGVXqhRFB2mpyPts8nkXVxK","https://dexscreener.com/solana/4NgSY5hPhzDivgpxj9YRf3jFMH4wAJuPPAKhEtWApump?maker=DWTKWChgRw9Ri6keXWwfGkGVXqhRFB2mpyPts8nkXVxK")</f>
        <v/>
      </c>
    </row>
    <row r="28">
      <c r="A28" t="inlineStr">
        <is>
          <t>75dh1aVyE88DiDDqN396Lkbcf4Kxj2KNGJRCTkcUpump</t>
        </is>
      </c>
      <c r="B28" t="inlineStr">
        <is>
          <t>JANUS</t>
        </is>
      </c>
      <c r="C28" t="n">
        <v>1</v>
      </c>
      <c r="D28" t="n">
        <v>-1.79</v>
      </c>
      <c r="E28" t="n">
        <v>-0.37</v>
      </c>
      <c r="F28" t="n">
        <v>4.78</v>
      </c>
      <c r="G28" t="n">
        <v>2.99</v>
      </c>
      <c r="H28" t="n">
        <v>4</v>
      </c>
      <c r="I28" t="n">
        <v>1</v>
      </c>
      <c r="J28" t="n">
        <v>-1</v>
      </c>
      <c r="K28" t="n">
        <v>-1</v>
      </c>
      <c r="L28">
        <f>HYPERLINK("https://www.defined.fi/sol/75dh1aVyE88DiDDqN396Lkbcf4Kxj2KNGJRCTkcUpump?maker=DWTKWChgRw9Ri6keXWwfGkGVXqhRFB2mpyPts8nkXVxK","https://www.defined.fi/sol/75dh1aVyE88DiDDqN396Lkbcf4Kxj2KNGJRCTkcUpump?maker=DWTKWChgRw9Ri6keXWwfGkGVXqhRFB2mpyPts8nkXVxK")</f>
        <v/>
      </c>
      <c r="M28">
        <f>HYPERLINK("https://dexscreener.com/solana/75dh1aVyE88DiDDqN396Lkbcf4Kxj2KNGJRCTkcUpump?maker=DWTKWChgRw9Ri6keXWwfGkGVXqhRFB2mpyPts8nkXVxK","https://dexscreener.com/solana/75dh1aVyE88DiDDqN396Lkbcf4Kxj2KNGJRCTkcUpump?maker=DWTKWChgRw9Ri6keXWwfGkGVXqhRFB2mpyPts8nkXVxK")</f>
        <v/>
      </c>
    </row>
    <row r="29">
      <c r="A29" t="inlineStr">
        <is>
          <t>6NKqYaVGC7H5cyKekgPMeHrb1REEXGEeBcpxqWc2g8nc</t>
        </is>
      </c>
      <c r="B29" t="inlineStr">
        <is>
          <t>FELY</t>
        </is>
      </c>
      <c r="C29" t="n">
        <v>1</v>
      </c>
      <c r="D29" t="n">
        <v>0</v>
      </c>
      <c r="E29" t="n">
        <v>0</v>
      </c>
      <c r="F29" t="n">
        <v>0</v>
      </c>
      <c r="G29" t="n">
        <v>0.089</v>
      </c>
      <c r="H29" t="n">
        <v>0</v>
      </c>
      <c r="I29" t="n">
        <v>1</v>
      </c>
      <c r="J29" t="n">
        <v>-1</v>
      </c>
      <c r="K29" t="n">
        <v>-1</v>
      </c>
      <c r="L29">
        <f>HYPERLINK("https://www.defined.fi/sol/6NKqYaVGC7H5cyKekgPMeHrb1REEXGEeBcpxqWc2g8nc?maker=DWTKWChgRw9Ri6keXWwfGkGVXqhRFB2mpyPts8nkXVxK","https://www.defined.fi/sol/6NKqYaVGC7H5cyKekgPMeHrb1REEXGEeBcpxqWc2g8nc?maker=DWTKWChgRw9Ri6keXWwfGkGVXqhRFB2mpyPts8nkXVxK")</f>
        <v/>
      </c>
      <c r="M29">
        <f>HYPERLINK("https://dexscreener.com/solana/6NKqYaVGC7H5cyKekgPMeHrb1REEXGEeBcpxqWc2g8nc?maker=DWTKWChgRw9Ri6keXWwfGkGVXqhRFB2mpyPts8nkXVxK","https://dexscreener.com/solana/6NKqYaVGC7H5cyKekgPMeHrb1REEXGEeBcpxqWc2g8nc?maker=DWTKWChgRw9Ri6keXWwfGkGVXqhRFB2mpyPts8nkXVxK")</f>
        <v/>
      </c>
    </row>
    <row r="30">
      <c r="A30" t="inlineStr">
        <is>
          <t>AfR8kzgJwJKtZB4A6JzaVa1bmfbQfXE4JJie1aejpump</t>
        </is>
      </c>
      <c r="B30" t="inlineStr">
        <is>
          <t>daemonism</t>
        </is>
      </c>
      <c r="C30" t="n">
        <v>1</v>
      </c>
      <c r="D30" t="n">
        <v>0.052</v>
      </c>
      <c r="E30" t="n">
        <v>0.01</v>
      </c>
      <c r="F30" t="n">
        <v>4.76</v>
      </c>
      <c r="G30" t="n">
        <v>4.81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HYPERLINK("https://www.defined.fi/sol/AfR8kzgJwJKtZB4A6JzaVa1bmfbQfXE4JJie1aejpump?maker=DWTKWChgRw9Ri6keXWwfGkGVXqhRFB2mpyPts8nkXVxK","https://www.defined.fi/sol/AfR8kzgJwJKtZB4A6JzaVa1bmfbQfXE4JJie1aejpump?maker=DWTKWChgRw9Ri6keXWwfGkGVXqhRFB2mpyPts8nkXVxK")</f>
        <v/>
      </c>
      <c r="M30">
        <f>HYPERLINK("https://dexscreener.com/solana/AfR8kzgJwJKtZB4A6JzaVa1bmfbQfXE4JJie1aejpump?maker=DWTKWChgRw9Ri6keXWwfGkGVXqhRFB2mpyPts8nkXVxK","https://dexscreener.com/solana/AfR8kzgJwJKtZB4A6JzaVa1bmfbQfXE4JJie1aejpump?maker=DWTKWChgRw9Ri6keXWwfGkGVXqhRFB2mpyPts8nkXVxK")</f>
        <v/>
      </c>
    </row>
    <row r="31">
      <c r="A31" t="inlineStr">
        <is>
          <t>75vq3ZhQZmkdvZZi1a4xS3Gs8muifwf9AXn3q62Xpump</t>
        </is>
      </c>
      <c r="B31" t="inlineStr">
        <is>
          <t>OLFACTORY</t>
        </is>
      </c>
      <c r="C31" t="n">
        <v>1</v>
      </c>
      <c r="D31" t="n">
        <v>2.28</v>
      </c>
      <c r="E31" t="n">
        <v>0.24</v>
      </c>
      <c r="F31" t="n">
        <v>9.57</v>
      </c>
      <c r="G31" t="n">
        <v>11.85</v>
      </c>
      <c r="H31" t="n">
        <v>2</v>
      </c>
      <c r="I31" t="n">
        <v>2</v>
      </c>
      <c r="J31" t="n">
        <v>-1</v>
      </c>
      <c r="K31" t="n">
        <v>-1</v>
      </c>
      <c r="L31">
        <f>HYPERLINK("https://www.defined.fi/sol/75vq3ZhQZmkdvZZi1a4xS3Gs8muifwf9AXn3q62Xpump?maker=DWTKWChgRw9Ri6keXWwfGkGVXqhRFB2mpyPts8nkXVxK","https://www.defined.fi/sol/75vq3ZhQZmkdvZZi1a4xS3Gs8muifwf9AXn3q62Xpump?maker=DWTKWChgRw9Ri6keXWwfGkGVXqhRFB2mpyPts8nkXVxK")</f>
        <v/>
      </c>
      <c r="M31">
        <f>HYPERLINK("https://dexscreener.com/solana/75vq3ZhQZmkdvZZi1a4xS3Gs8muifwf9AXn3q62Xpump?maker=DWTKWChgRw9Ri6keXWwfGkGVXqhRFB2mpyPts8nkXVxK","https://dexscreener.com/solana/75vq3ZhQZmkdvZZi1a4xS3Gs8muifwf9AXn3q62Xpump?maker=DWTKWChgRw9Ri6keXWwfGkGVXqhRFB2mpyPts8nkXVxK")</f>
        <v/>
      </c>
    </row>
    <row r="32">
      <c r="A32" t="inlineStr">
        <is>
          <t>2ymAjUoJdiNZgKy6vKfJ2WQ6AExck3cZbAX26g6Qpump</t>
        </is>
      </c>
      <c r="B32" t="inlineStr">
        <is>
          <t>voice99999</t>
        </is>
      </c>
      <c r="C32" t="n">
        <v>1</v>
      </c>
      <c r="D32" t="n">
        <v>41.39</v>
      </c>
      <c r="E32" t="n">
        <v>4.37</v>
      </c>
      <c r="F32" t="n">
        <v>9.460000000000001</v>
      </c>
      <c r="G32" t="n">
        <v>50.86</v>
      </c>
      <c r="H32" t="n">
        <v>3</v>
      </c>
      <c r="I32" t="n">
        <v>3</v>
      </c>
      <c r="J32" t="n">
        <v>-1</v>
      </c>
      <c r="K32" t="n">
        <v>-1</v>
      </c>
      <c r="L32">
        <f>HYPERLINK("https://www.defined.fi/sol/2ymAjUoJdiNZgKy6vKfJ2WQ6AExck3cZbAX26g6Qpump?maker=DWTKWChgRw9Ri6keXWwfGkGVXqhRFB2mpyPts8nkXVxK","https://www.defined.fi/sol/2ymAjUoJdiNZgKy6vKfJ2WQ6AExck3cZbAX26g6Qpump?maker=DWTKWChgRw9Ri6keXWwfGkGVXqhRFB2mpyPts8nkXVxK")</f>
        <v/>
      </c>
      <c r="M32">
        <f>HYPERLINK("https://dexscreener.com/solana/2ymAjUoJdiNZgKy6vKfJ2WQ6AExck3cZbAX26g6Qpump?maker=DWTKWChgRw9Ri6keXWwfGkGVXqhRFB2mpyPts8nkXVxK","https://dexscreener.com/solana/2ymAjUoJdiNZgKy6vKfJ2WQ6AExck3cZbAX26g6Qpump?maker=DWTKWChgRw9Ri6keXWwfGkGVXqhRFB2mpyPts8nkXVxK")</f>
        <v/>
      </c>
    </row>
    <row r="33">
      <c r="A33" t="inlineStr">
        <is>
          <t>CxicRVPvLEoK6kvnsfvx1iazBFzHyU99GAkbgaWdpump</t>
        </is>
      </c>
      <c r="B33" t="inlineStr">
        <is>
          <t>$PRO</t>
        </is>
      </c>
      <c r="C33" t="n">
        <v>1</v>
      </c>
      <c r="D33" t="n">
        <v>-3.14</v>
      </c>
      <c r="E33" t="n">
        <v>-0.66</v>
      </c>
      <c r="F33" t="n">
        <v>4.76</v>
      </c>
      <c r="G33" t="n">
        <v>1.63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HYPERLINK("https://www.defined.fi/sol/CxicRVPvLEoK6kvnsfvx1iazBFzHyU99GAkbgaWdpump?maker=DWTKWChgRw9Ri6keXWwfGkGVXqhRFB2mpyPts8nkXVxK","https://www.defined.fi/sol/CxicRVPvLEoK6kvnsfvx1iazBFzHyU99GAkbgaWdpump?maker=DWTKWChgRw9Ri6keXWwfGkGVXqhRFB2mpyPts8nkXVxK")</f>
        <v/>
      </c>
      <c r="M33">
        <f>HYPERLINK("https://dexscreener.com/solana/CxicRVPvLEoK6kvnsfvx1iazBFzHyU99GAkbgaWdpump?maker=DWTKWChgRw9Ri6keXWwfGkGVXqhRFB2mpyPts8nkXVxK","https://dexscreener.com/solana/CxicRVPvLEoK6kvnsfvx1iazBFzHyU99GAkbgaWdpump?maker=DWTKWChgRw9Ri6keXWwfGkGVXqhRFB2mpyPts8nkXVxK")</f>
        <v/>
      </c>
    </row>
    <row r="34">
      <c r="A34" t="inlineStr">
        <is>
          <t>ETZDTrZp1tWSTPHf22cyUXiv5xGzXuBFEwJAsE8ypump</t>
        </is>
      </c>
      <c r="B34" t="inlineStr">
        <is>
          <t>xcog</t>
        </is>
      </c>
      <c r="C34" t="n">
        <v>1</v>
      </c>
      <c r="D34" t="n">
        <v>18.61</v>
      </c>
      <c r="E34" t="n">
        <v>3.89</v>
      </c>
      <c r="F34" t="n">
        <v>4.79</v>
      </c>
      <c r="G34" t="n">
        <v>23.39</v>
      </c>
      <c r="H34" t="n">
        <v>2</v>
      </c>
      <c r="I34" t="n">
        <v>2</v>
      </c>
      <c r="J34" t="n">
        <v>-1</v>
      </c>
      <c r="K34" t="n">
        <v>-1</v>
      </c>
      <c r="L34">
        <f>HYPERLINK("https://www.defined.fi/sol/ETZDTrZp1tWSTPHf22cyUXiv5xGzXuBFEwJAsE8ypump?maker=DWTKWChgRw9Ri6keXWwfGkGVXqhRFB2mpyPts8nkXVxK","https://www.defined.fi/sol/ETZDTrZp1tWSTPHf22cyUXiv5xGzXuBFEwJAsE8ypump?maker=DWTKWChgRw9Ri6keXWwfGkGVXqhRFB2mpyPts8nkXVxK")</f>
        <v/>
      </c>
      <c r="M34">
        <f>HYPERLINK("https://dexscreener.com/solana/ETZDTrZp1tWSTPHf22cyUXiv5xGzXuBFEwJAsE8ypump?maker=DWTKWChgRw9Ri6keXWwfGkGVXqhRFB2mpyPts8nkXVxK","https://dexscreener.com/solana/ETZDTrZp1tWSTPHf22cyUXiv5xGzXuBFEwJAsE8ypump?maker=DWTKWChgRw9Ri6keXWwfGkGVXqhRFB2mpyPts8nkXVxK")</f>
        <v/>
      </c>
    </row>
    <row r="35">
      <c r="A35" t="inlineStr">
        <is>
          <t>9a3Ce5dP9jXxuMTi3xC5MiLWkWojNHhKd1UcyyAxpump</t>
        </is>
      </c>
      <c r="B35" t="inlineStr">
        <is>
          <t>daemon</t>
        </is>
      </c>
      <c r="C35" t="n">
        <v>1</v>
      </c>
      <c r="D35" t="n">
        <v>-2.58</v>
      </c>
      <c r="E35" t="n">
        <v>-0.54</v>
      </c>
      <c r="F35" t="n">
        <v>4.75</v>
      </c>
      <c r="G35" t="n">
        <v>2.18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HYPERLINK("https://www.defined.fi/sol/9a3Ce5dP9jXxuMTi3xC5MiLWkWojNHhKd1UcyyAxpump?maker=DWTKWChgRw9Ri6keXWwfGkGVXqhRFB2mpyPts8nkXVxK","https://www.defined.fi/sol/9a3Ce5dP9jXxuMTi3xC5MiLWkWojNHhKd1UcyyAxpump?maker=DWTKWChgRw9Ri6keXWwfGkGVXqhRFB2mpyPts8nkXVxK")</f>
        <v/>
      </c>
      <c r="M35">
        <f>HYPERLINK("https://dexscreener.com/solana/9a3Ce5dP9jXxuMTi3xC5MiLWkWojNHhKd1UcyyAxpump?maker=DWTKWChgRw9Ri6keXWwfGkGVXqhRFB2mpyPts8nkXVxK","https://dexscreener.com/solana/9a3Ce5dP9jXxuMTi3xC5MiLWkWojNHhKd1UcyyAxpump?maker=DWTKWChgRw9Ri6keXWwfGkGVXqhRFB2mpyPts8nkXVxK")</f>
        <v/>
      </c>
    </row>
    <row r="36">
      <c r="A36" t="inlineStr">
        <is>
          <t>HBGab1t8woGCym9PawXraCtNbr5zFX1KcxrapjxEivGD</t>
        </is>
      </c>
      <c r="B36" t="inlineStr">
        <is>
          <t>star</t>
        </is>
      </c>
      <c r="C36" t="n">
        <v>1</v>
      </c>
      <c r="D36" t="n">
        <v>0.732</v>
      </c>
      <c r="E36" t="n">
        <v>0.15</v>
      </c>
      <c r="F36" t="n">
        <v>4.75</v>
      </c>
      <c r="G36" t="n">
        <v>5.48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HYPERLINK("https://www.defined.fi/sol/HBGab1t8woGCym9PawXraCtNbr5zFX1KcxrapjxEivGD?maker=DWTKWChgRw9Ri6keXWwfGkGVXqhRFB2mpyPts8nkXVxK","https://www.defined.fi/sol/HBGab1t8woGCym9PawXraCtNbr5zFX1KcxrapjxEivGD?maker=DWTKWChgRw9Ri6keXWwfGkGVXqhRFB2mpyPts8nkXVxK")</f>
        <v/>
      </c>
      <c r="M36">
        <f>HYPERLINK("https://dexscreener.com/solana/HBGab1t8woGCym9PawXraCtNbr5zFX1KcxrapjxEivGD?maker=DWTKWChgRw9Ri6keXWwfGkGVXqhRFB2mpyPts8nkXVxK","https://dexscreener.com/solana/HBGab1t8woGCym9PawXraCtNbr5zFX1KcxrapjxEivGD?maker=DWTKWChgRw9Ri6keXWwfGkGVXqhRFB2mpyPts8nkXVxK")</f>
        <v/>
      </c>
    </row>
    <row r="37">
      <c r="A37" t="inlineStr">
        <is>
          <t>3QCf8rb4bjQzSKC58wagLK5i4SaM3N27jE147mw4pump</t>
        </is>
      </c>
      <c r="B37" t="inlineStr">
        <is>
          <t>Akira</t>
        </is>
      </c>
      <c r="C37" t="n">
        <v>1</v>
      </c>
      <c r="D37" t="n">
        <v>0.486</v>
      </c>
      <c r="E37" t="n">
        <v>0.1</v>
      </c>
      <c r="F37" t="n">
        <v>4.75</v>
      </c>
      <c r="G37" t="n">
        <v>5.24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HYPERLINK("https://www.defined.fi/sol/3QCf8rb4bjQzSKC58wagLK5i4SaM3N27jE147mw4pump?maker=DWTKWChgRw9Ri6keXWwfGkGVXqhRFB2mpyPts8nkXVxK","https://www.defined.fi/sol/3QCf8rb4bjQzSKC58wagLK5i4SaM3N27jE147mw4pump?maker=DWTKWChgRw9Ri6keXWwfGkGVXqhRFB2mpyPts8nkXVxK")</f>
        <v/>
      </c>
      <c r="M37">
        <f>HYPERLINK("https://dexscreener.com/solana/3QCf8rb4bjQzSKC58wagLK5i4SaM3N27jE147mw4pump?maker=DWTKWChgRw9Ri6keXWwfGkGVXqhRFB2mpyPts8nkXVxK","https://dexscreener.com/solana/3QCf8rb4bjQzSKC58wagLK5i4SaM3N27jE147mw4pump?maker=DWTKWChgRw9Ri6keXWwfGkGVXqhRFB2mpyPts8nkXVxK")</f>
        <v/>
      </c>
    </row>
    <row r="38">
      <c r="A38" t="inlineStr">
        <is>
          <t>H3wrNNCUkjuKfqZEyXipU8Dw9DAoj6RCazkRgMdz6giM</t>
        </is>
      </c>
      <c r="B38" t="inlineStr">
        <is>
          <t>SOL6900</t>
        </is>
      </c>
      <c r="C38" t="n">
        <v>1</v>
      </c>
      <c r="D38" t="n">
        <v>-0.917</v>
      </c>
      <c r="E38" t="n">
        <v>-1</v>
      </c>
      <c r="F38" t="n">
        <v>4.76</v>
      </c>
      <c r="G38" t="n">
        <v>3.84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HYPERLINK("https://www.defined.fi/sol/H3wrNNCUkjuKfqZEyXipU8Dw9DAoj6RCazkRgMdz6giM?maker=DWTKWChgRw9Ri6keXWwfGkGVXqhRFB2mpyPts8nkXVxK","https://www.defined.fi/sol/H3wrNNCUkjuKfqZEyXipU8Dw9DAoj6RCazkRgMdz6giM?maker=DWTKWChgRw9Ri6keXWwfGkGVXqhRFB2mpyPts8nkXVxK")</f>
        <v/>
      </c>
      <c r="M38">
        <f>HYPERLINK("https://dexscreener.com/solana/H3wrNNCUkjuKfqZEyXipU8Dw9DAoj6RCazkRgMdz6giM?maker=DWTKWChgRw9Ri6keXWwfGkGVXqhRFB2mpyPts8nkXVxK","https://dexscreener.com/solana/H3wrNNCUkjuKfqZEyXipU8Dw9DAoj6RCazkRgMdz6giM?maker=DWTKWChgRw9Ri6keXWwfGkGVXqhRFB2mpyPts8nkXVxK")</f>
        <v/>
      </c>
    </row>
    <row r="39">
      <c r="A39" t="inlineStr">
        <is>
          <t>FkBF9u1upwEMUPxnXjcydxxVSxgr8f3k1YXbz7G7bmtA</t>
        </is>
      </c>
      <c r="B39" t="inlineStr">
        <is>
          <t>glorp</t>
        </is>
      </c>
      <c r="C39" t="n">
        <v>1</v>
      </c>
      <c r="D39" t="n">
        <v>-1.12</v>
      </c>
      <c r="E39" t="n">
        <v>-0.04</v>
      </c>
      <c r="F39" t="n">
        <v>32.19</v>
      </c>
      <c r="G39" t="n">
        <v>31.07</v>
      </c>
      <c r="H39" t="n">
        <v>4</v>
      </c>
      <c r="I39" t="n">
        <v>3</v>
      </c>
      <c r="J39" t="n">
        <v>-1</v>
      </c>
      <c r="K39" t="n">
        <v>-1</v>
      </c>
      <c r="L39">
        <f>HYPERLINK("https://www.defined.fi/sol/FkBF9u1upwEMUPxnXjcydxxVSxgr8f3k1YXbz7G7bmtA?maker=DWTKWChgRw9Ri6keXWwfGkGVXqhRFB2mpyPts8nkXVxK","https://www.defined.fi/sol/FkBF9u1upwEMUPxnXjcydxxVSxgr8f3k1YXbz7G7bmtA?maker=DWTKWChgRw9Ri6keXWwfGkGVXqhRFB2mpyPts8nkXVxK")</f>
        <v/>
      </c>
      <c r="M39">
        <f>HYPERLINK("https://dexscreener.com/solana/FkBF9u1upwEMUPxnXjcydxxVSxgr8f3k1YXbz7G7bmtA?maker=DWTKWChgRw9Ri6keXWwfGkGVXqhRFB2mpyPts8nkXVxK","https://dexscreener.com/solana/FkBF9u1upwEMUPxnXjcydxxVSxgr8f3k1YXbz7G7bmtA?maker=DWTKWChgRw9Ri6keXWwfGkGVXqhRFB2mpyPts8nkXVxK")</f>
        <v/>
      </c>
    </row>
    <row r="40">
      <c r="A40" t="inlineStr">
        <is>
          <t>ED5nyyWEzpPPiWimP8vYm7sD7TD3LAt3Q3gRTWHzPJBY</t>
        </is>
      </c>
      <c r="B40" t="inlineStr">
        <is>
          <t>MOODENG</t>
        </is>
      </c>
      <c r="C40" t="n">
        <v>2</v>
      </c>
      <c r="D40" t="n">
        <v>282.37</v>
      </c>
      <c r="E40" t="n">
        <v>1</v>
      </c>
      <c r="F40" t="n">
        <v>283.44</v>
      </c>
      <c r="G40" t="n">
        <v>565.8</v>
      </c>
      <c r="H40" t="n">
        <v>16</v>
      </c>
      <c r="I40" t="n">
        <v>20</v>
      </c>
      <c r="J40" t="n">
        <v>-1</v>
      </c>
      <c r="K40" t="n">
        <v>-1</v>
      </c>
      <c r="L40">
        <f>HYPERLINK("https://www.defined.fi/sol/ED5nyyWEzpPPiWimP8vYm7sD7TD3LAt3Q3gRTWHzPJBY?maker=DWTKWChgRw9Ri6keXWwfGkGVXqhRFB2mpyPts8nkXVxK","https://www.defined.fi/sol/ED5nyyWEzpPPiWimP8vYm7sD7TD3LAt3Q3gRTWHzPJBY?maker=DWTKWChgRw9Ri6keXWwfGkGVXqhRFB2mpyPts8nkXVxK")</f>
        <v/>
      </c>
      <c r="M40">
        <f>HYPERLINK("https://dexscreener.com/solana/ED5nyyWEzpPPiWimP8vYm7sD7TD3LAt3Q3gRTWHzPJBY?maker=DWTKWChgRw9Ri6keXWwfGkGVXqhRFB2mpyPts8nkXVxK","https://dexscreener.com/solana/ED5nyyWEzpPPiWimP8vYm7sD7TD3LAt3Q3gRTWHzPJBY?maker=DWTKWChgRw9Ri6keXWwfGkGVXqhRFB2mpyPts8nkXVxK")</f>
        <v/>
      </c>
    </row>
    <row r="41">
      <c r="A41" t="inlineStr">
        <is>
          <t>DezXAZ8z7PnrnRJjz3wXBoRgixCa6xjnB7YaB1pPB263</t>
        </is>
      </c>
      <c r="B41" t="inlineStr">
        <is>
          <t>Bonk</t>
        </is>
      </c>
      <c r="C41" t="n">
        <v>2</v>
      </c>
      <c r="D41" t="n">
        <v>-22.81</v>
      </c>
      <c r="E41" t="n">
        <v>-0.17</v>
      </c>
      <c r="F41" t="n">
        <v>195.72</v>
      </c>
      <c r="G41" t="n">
        <v>8.5</v>
      </c>
      <c r="H41" t="n">
        <v>6</v>
      </c>
      <c r="I41" t="n">
        <v>0</v>
      </c>
      <c r="J41" t="n">
        <v>-1</v>
      </c>
      <c r="K41" t="n">
        <v>-1</v>
      </c>
      <c r="L41">
        <f>HYPERLINK("https://www.defined.fi/sol/DezXAZ8z7PnrnRJjz3wXBoRgixCa6xjnB7YaB1pPB263?maker=DWTKWChgRw9Ri6keXWwfGkGVXqhRFB2mpyPts8nkXVxK","https://www.defined.fi/sol/DezXAZ8z7PnrnRJjz3wXBoRgixCa6xjnB7YaB1pPB263?maker=DWTKWChgRw9Ri6keXWwfGkGVXqhRFB2mpyPts8nkXVxK")</f>
        <v/>
      </c>
      <c r="M41">
        <f>HYPERLINK("https://dexscreener.com/solana/DezXAZ8z7PnrnRJjz3wXBoRgixCa6xjnB7YaB1pPB263?maker=DWTKWChgRw9Ri6keXWwfGkGVXqhRFB2mpyPts8nkXVxK","https://dexscreener.com/solana/DezXAZ8z7PnrnRJjz3wXBoRgixCa6xjnB7YaB1pPB263?maker=DWTKWChgRw9Ri6keXWwfGkGVXqhRFB2mpyPts8nkXVxK")</f>
        <v/>
      </c>
    </row>
    <row r="42">
      <c r="A42" t="inlineStr">
        <is>
          <t>HeJUFDxfJSzYFUuHLxkMqCgytU31G6mjP4wKviwqpump</t>
        </is>
      </c>
      <c r="B42" t="inlineStr">
        <is>
          <t>GNON</t>
        </is>
      </c>
      <c r="C42" t="n">
        <v>2</v>
      </c>
      <c r="D42" t="n">
        <v>-5.59</v>
      </c>
      <c r="E42" t="n">
        <v>-0.23</v>
      </c>
      <c r="F42" t="n">
        <v>23.92</v>
      </c>
      <c r="G42" t="n">
        <v>18.33</v>
      </c>
      <c r="H42" t="n">
        <v>4</v>
      </c>
      <c r="I42" t="n">
        <v>1</v>
      </c>
      <c r="J42" t="n">
        <v>-1</v>
      </c>
      <c r="K42" t="n">
        <v>-1</v>
      </c>
      <c r="L42">
        <f>HYPERLINK("https://www.defined.fi/sol/HeJUFDxfJSzYFUuHLxkMqCgytU31G6mjP4wKviwqpump?maker=DWTKWChgRw9Ri6keXWwfGkGVXqhRFB2mpyPts8nkXVxK","https://www.defined.fi/sol/HeJUFDxfJSzYFUuHLxkMqCgytU31G6mjP4wKviwqpump?maker=DWTKWChgRw9Ri6keXWwfGkGVXqhRFB2mpyPts8nkXVxK")</f>
        <v/>
      </c>
      <c r="M42">
        <f>HYPERLINK("https://dexscreener.com/solana/HeJUFDxfJSzYFUuHLxkMqCgytU31G6mjP4wKviwqpump?maker=DWTKWChgRw9Ri6keXWwfGkGVXqhRFB2mpyPts8nkXVxK","https://dexscreener.com/solana/HeJUFDxfJSzYFUuHLxkMqCgytU31G6mjP4wKviwqpump?maker=DWTKWChgRw9Ri6keXWwfGkGVXqhRFB2mpyPts8nkXVxK")</f>
        <v/>
      </c>
    </row>
    <row r="43">
      <c r="A43" t="inlineStr">
        <is>
          <t>3aSnAfNmqL4WM8esAjRw61q7X998VqhFb5k97EY2pump</t>
        </is>
      </c>
      <c r="B43" t="inlineStr">
        <is>
          <t>Mentor</t>
        </is>
      </c>
      <c r="C43" t="n">
        <v>2</v>
      </c>
      <c r="D43" t="n">
        <v>-5.32</v>
      </c>
      <c r="E43" t="n">
        <v>-0.86</v>
      </c>
      <c r="F43" t="n">
        <v>6.16</v>
      </c>
      <c r="G43" t="n">
        <v>0</v>
      </c>
      <c r="H43" t="n">
        <v>3</v>
      </c>
      <c r="I43" t="n">
        <v>0</v>
      </c>
      <c r="J43" t="n">
        <v>-1</v>
      </c>
      <c r="K43" t="n">
        <v>-1</v>
      </c>
      <c r="L43">
        <f>HYPERLINK("https://www.defined.fi/sol/3aSnAfNmqL4WM8esAjRw61q7X998VqhFb5k97EY2pump?maker=DWTKWChgRw9Ri6keXWwfGkGVXqhRFB2mpyPts8nkXVxK","https://www.defined.fi/sol/3aSnAfNmqL4WM8esAjRw61q7X998VqhFb5k97EY2pump?maker=DWTKWChgRw9Ri6keXWwfGkGVXqhRFB2mpyPts8nkXVxK")</f>
        <v/>
      </c>
      <c r="M43">
        <f>HYPERLINK("https://dexscreener.com/solana/3aSnAfNmqL4WM8esAjRw61q7X998VqhFb5k97EY2pump?maker=DWTKWChgRw9Ri6keXWwfGkGVXqhRFB2mpyPts8nkXVxK","https://dexscreener.com/solana/3aSnAfNmqL4WM8esAjRw61q7X998VqhFb5k97EY2pump?maker=DWTKWChgRw9Ri6keXWwfGkGVXqhRFB2mpyPts8nkXVxK")</f>
        <v/>
      </c>
    </row>
    <row r="44">
      <c r="A44" t="inlineStr">
        <is>
          <t>5mbK36SZ7J19An8jFochhQS4of8g6BwUjbeCSxBSoWdp</t>
        </is>
      </c>
      <c r="B44" t="inlineStr">
        <is>
          <t>$michi</t>
        </is>
      </c>
      <c r="C44" t="n">
        <v>2</v>
      </c>
      <c r="D44" t="n">
        <v>78.23999999999999</v>
      </c>
      <c r="E44" t="n">
        <v>0.19</v>
      </c>
      <c r="F44" t="n">
        <v>414.62</v>
      </c>
      <c r="G44" t="n">
        <v>492.86</v>
      </c>
      <c r="H44" t="n">
        <v>9</v>
      </c>
      <c r="I44" t="n">
        <v>3</v>
      </c>
      <c r="J44" t="n">
        <v>-1</v>
      </c>
      <c r="K44" t="n">
        <v>-1</v>
      </c>
      <c r="L44">
        <f>HYPERLINK("https://www.defined.fi/sol/5mbK36SZ7J19An8jFochhQS4of8g6BwUjbeCSxBSoWdp?maker=DWTKWChgRw9Ri6keXWwfGkGVXqhRFB2mpyPts8nkXVxK","https://www.defined.fi/sol/5mbK36SZ7J19An8jFochhQS4of8g6BwUjbeCSxBSoWdp?maker=DWTKWChgRw9Ri6keXWwfGkGVXqhRFB2mpyPts8nkXVxK")</f>
        <v/>
      </c>
      <c r="M44">
        <f>HYPERLINK("https://dexscreener.com/solana/5mbK36SZ7J19An8jFochhQS4of8g6BwUjbeCSxBSoWdp?maker=DWTKWChgRw9Ri6keXWwfGkGVXqhRFB2mpyPts8nkXVxK","https://dexscreener.com/solana/5mbK36SZ7J19An8jFochhQS4of8g6BwUjbeCSxBSoWdp?maker=DWTKWChgRw9Ri6keXWwfGkGVXqhRFB2mpyPts8nkXVxK")</f>
        <v/>
      </c>
    </row>
    <row r="45">
      <c r="A45" t="inlineStr">
        <is>
          <t>CxyUtwRVZZZm8SF77FrHm55qYCD5Ufzge1juYJYdpump</t>
        </is>
      </c>
      <c r="B45" t="inlineStr">
        <is>
          <t>BID</t>
        </is>
      </c>
      <c r="C45" t="n">
        <v>2</v>
      </c>
      <c r="D45" t="n">
        <v>-2.69</v>
      </c>
      <c r="E45" t="n">
        <v>-0.8</v>
      </c>
      <c r="F45" t="n">
        <v>3.35</v>
      </c>
      <c r="G45" t="n">
        <v>0</v>
      </c>
      <c r="H45" t="n">
        <v>2</v>
      </c>
      <c r="I45" t="n">
        <v>0</v>
      </c>
      <c r="J45" t="n">
        <v>-1</v>
      </c>
      <c r="K45" t="n">
        <v>-1</v>
      </c>
      <c r="L45">
        <f>HYPERLINK("https://www.defined.fi/sol/CxyUtwRVZZZm8SF77FrHm55qYCD5Ufzge1juYJYdpump?maker=DWTKWChgRw9Ri6keXWwfGkGVXqhRFB2mpyPts8nkXVxK","https://www.defined.fi/sol/CxyUtwRVZZZm8SF77FrHm55qYCD5Ufzge1juYJYdpump?maker=DWTKWChgRw9Ri6keXWwfGkGVXqhRFB2mpyPts8nkXVxK")</f>
        <v/>
      </c>
      <c r="M45">
        <f>HYPERLINK("https://dexscreener.com/solana/CxyUtwRVZZZm8SF77FrHm55qYCD5Ufzge1juYJYdpump?maker=DWTKWChgRw9Ri6keXWwfGkGVXqhRFB2mpyPts8nkXVxK","https://dexscreener.com/solana/CxyUtwRVZZZm8SF77FrHm55qYCD5Ufzge1juYJYdpump?maker=DWTKWChgRw9Ri6keXWwfGkGVXqhRFB2mpyPts8nkXVxK")</f>
        <v/>
      </c>
    </row>
    <row r="46">
      <c r="A46" t="inlineStr">
        <is>
          <t>H8yTNoEFiPa9WBKWHxBUC9gRCYufdmcwafjccKLupump</t>
        </is>
      </c>
      <c r="B46" t="inlineStr">
        <is>
          <t>Ayrey</t>
        </is>
      </c>
      <c r="C46" t="n">
        <v>2</v>
      </c>
      <c r="D46" t="n">
        <v>0.414</v>
      </c>
      <c r="E46" t="n">
        <v>0.09</v>
      </c>
      <c r="F46" t="n">
        <v>4.68</v>
      </c>
      <c r="G46" t="n">
        <v>5.09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HYPERLINK("https://www.defined.fi/sol/H8yTNoEFiPa9WBKWHxBUC9gRCYufdmcwafjccKLupump?maker=DWTKWChgRw9Ri6keXWwfGkGVXqhRFB2mpyPts8nkXVxK","https://www.defined.fi/sol/H8yTNoEFiPa9WBKWHxBUC9gRCYufdmcwafjccKLupump?maker=DWTKWChgRw9Ri6keXWwfGkGVXqhRFB2mpyPts8nkXVxK")</f>
        <v/>
      </c>
      <c r="M46">
        <f>HYPERLINK("https://dexscreener.com/solana/H8yTNoEFiPa9WBKWHxBUC9gRCYufdmcwafjccKLupump?maker=DWTKWChgRw9Ri6keXWwfGkGVXqhRFB2mpyPts8nkXVxK","https://dexscreener.com/solana/H8yTNoEFiPa9WBKWHxBUC9gRCYufdmcwafjccKLupump?maker=DWTKWChgRw9Ri6keXWwfGkGVXqhRFB2mpyPts8nkXVxK")</f>
        <v/>
      </c>
    </row>
    <row r="47">
      <c r="A47" t="inlineStr">
        <is>
          <t>BMpFQJXd7KBLJBp174fKCFcDxyrd1cTXaFvcudJLpump</t>
        </is>
      </c>
      <c r="B47" t="inlineStr">
        <is>
          <t>TREE</t>
        </is>
      </c>
      <c r="C47" t="n">
        <v>2</v>
      </c>
      <c r="D47" t="n">
        <v>-1.01</v>
      </c>
      <c r="E47" t="n">
        <v>-0.21</v>
      </c>
      <c r="F47" t="n">
        <v>4.7</v>
      </c>
      <c r="G47" t="n">
        <v>3.7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HYPERLINK("https://www.defined.fi/sol/BMpFQJXd7KBLJBp174fKCFcDxyrd1cTXaFvcudJLpump?maker=DWTKWChgRw9Ri6keXWwfGkGVXqhRFB2mpyPts8nkXVxK","https://www.defined.fi/sol/BMpFQJXd7KBLJBp174fKCFcDxyrd1cTXaFvcudJLpump?maker=DWTKWChgRw9Ri6keXWwfGkGVXqhRFB2mpyPts8nkXVxK")</f>
        <v/>
      </c>
      <c r="M47">
        <f>HYPERLINK("https://dexscreener.com/solana/BMpFQJXd7KBLJBp174fKCFcDxyrd1cTXaFvcudJLpump?maker=DWTKWChgRw9Ri6keXWwfGkGVXqhRFB2mpyPts8nkXVxK","https://dexscreener.com/solana/BMpFQJXd7KBLJBp174fKCFcDxyrd1cTXaFvcudJLpump?maker=DWTKWChgRw9Ri6keXWwfGkGVXqhRFB2mpyPts8nkXVxK")</f>
        <v/>
      </c>
    </row>
    <row r="48">
      <c r="A48" t="inlineStr">
        <is>
          <t>DHoadXCbf6TcadkcMGJ8kFRdDa2sXPQ1KrgodUDRpump</t>
        </is>
      </c>
      <c r="B48" t="inlineStr">
        <is>
          <t>CHIIKAWA</t>
        </is>
      </c>
      <c r="C48" t="n">
        <v>2</v>
      </c>
      <c r="D48" t="n">
        <v>0.106</v>
      </c>
      <c r="E48" t="n">
        <v>0.02</v>
      </c>
      <c r="F48" t="n">
        <v>4.74</v>
      </c>
      <c r="G48" t="n">
        <v>4.85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HYPERLINK("https://www.defined.fi/sol/DHoadXCbf6TcadkcMGJ8kFRdDa2sXPQ1KrgodUDRpump?maker=DWTKWChgRw9Ri6keXWwfGkGVXqhRFB2mpyPts8nkXVxK","https://www.defined.fi/sol/DHoadXCbf6TcadkcMGJ8kFRdDa2sXPQ1KrgodUDRpump?maker=DWTKWChgRw9Ri6keXWwfGkGVXqhRFB2mpyPts8nkXVxK")</f>
        <v/>
      </c>
      <c r="M48">
        <f>HYPERLINK("https://dexscreener.com/solana/DHoadXCbf6TcadkcMGJ8kFRdDa2sXPQ1KrgodUDRpump?maker=DWTKWChgRw9Ri6keXWwfGkGVXqhRFB2mpyPts8nkXVxK","https://dexscreener.com/solana/DHoadXCbf6TcadkcMGJ8kFRdDa2sXPQ1KrgodUDRpump?maker=DWTKWChgRw9Ri6keXWwfGkGVXqhRFB2mpyPts8nkXVxK")</f>
        <v/>
      </c>
    </row>
    <row r="49">
      <c r="A49" t="inlineStr">
        <is>
          <t>8tgDNpuyqSdBzoSmRSkL7GTt6iXtSwQVTE7YGy9NZNcs</t>
        </is>
      </c>
      <c r="B49" t="inlineStr">
        <is>
          <t>trumping</t>
        </is>
      </c>
      <c r="C49" t="n">
        <v>2</v>
      </c>
      <c r="D49" t="n">
        <v>9.99</v>
      </c>
      <c r="E49" t="n">
        <v>5.12</v>
      </c>
      <c r="F49" t="n">
        <v>1.95</v>
      </c>
      <c r="G49" t="n">
        <v>12.01</v>
      </c>
      <c r="H49" t="n">
        <v>0</v>
      </c>
      <c r="I49" t="n">
        <v>1</v>
      </c>
      <c r="J49" t="n">
        <v>-1</v>
      </c>
      <c r="K49" t="n">
        <v>-1</v>
      </c>
      <c r="L49">
        <f>HYPERLINK("https://www.defined.fi/sol/8tgDNpuyqSdBzoSmRSkL7GTt6iXtSwQVTE7YGy9NZNcs?maker=DWTKWChgRw9Ri6keXWwfGkGVXqhRFB2mpyPts8nkXVxK","https://www.defined.fi/sol/8tgDNpuyqSdBzoSmRSkL7GTt6iXtSwQVTE7YGy9NZNcs?maker=DWTKWChgRw9Ri6keXWwfGkGVXqhRFB2mpyPts8nkXVxK")</f>
        <v/>
      </c>
      <c r="M49">
        <f>HYPERLINK("https://dexscreener.com/solana/8tgDNpuyqSdBzoSmRSkL7GTt6iXtSwQVTE7YGy9NZNcs?maker=DWTKWChgRw9Ri6keXWwfGkGVXqhRFB2mpyPts8nkXVxK","https://dexscreener.com/solana/8tgDNpuyqSdBzoSmRSkL7GTt6iXtSwQVTE7YGy9NZNcs?maker=DWTKWChgRw9Ri6keXWwfGkGVXqhRFB2mpyPts8nkXVxK")</f>
        <v/>
      </c>
    </row>
    <row r="50">
      <c r="A50" t="inlineStr">
        <is>
          <t>13DB6vz6AVBnPkQdA4GbRTTGtpiZutbM47N1arKhpump</t>
        </is>
      </c>
      <c r="B50" t="inlineStr">
        <is>
          <t>muu</t>
        </is>
      </c>
      <c r="C50" t="n">
        <v>2</v>
      </c>
      <c r="D50" t="n">
        <v>0.414</v>
      </c>
      <c r="E50" t="n">
        <v>0.09</v>
      </c>
      <c r="F50" t="n">
        <v>4.74</v>
      </c>
      <c r="G50" t="n">
        <v>5.15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HYPERLINK("https://www.defined.fi/sol/13DB6vz6AVBnPkQdA4GbRTTGtpiZutbM47N1arKhpump?maker=DWTKWChgRw9Ri6keXWwfGkGVXqhRFB2mpyPts8nkXVxK","https://www.defined.fi/sol/13DB6vz6AVBnPkQdA4GbRTTGtpiZutbM47N1arKhpump?maker=DWTKWChgRw9Ri6keXWwfGkGVXqhRFB2mpyPts8nkXVxK")</f>
        <v/>
      </c>
      <c r="M50">
        <f>HYPERLINK("https://dexscreener.com/solana/13DB6vz6AVBnPkQdA4GbRTTGtpiZutbM47N1arKhpump?maker=DWTKWChgRw9Ri6keXWwfGkGVXqhRFB2mpyPts8nkXVxK","https://dexscreener.com/solana/13DB6vz6AVBnPkQdA4GbRTTGtpiZutbM47N1arKhpump?maker=DWTKWChgRw9Ri6keXWwfGkGVXqhRFB2mpyPts8nkXVxK")</f>
        <v/>
      </c>
    </row>
    <row r="51">
      <c r="A51" t="inlineStr">
        <is>
          <t>BwFLAzM1syXYCN7AjgAcHWvtsUzKjsyFGm7osxgXpump</t>
        </is>
      </c>
      <c r="B51" t="inlineStr">
        <is>
          <t>PWENG</t>
        </is>
      </c>
      <c r="C51" t="n">
        <v>2</v>
      </c>
      <c r="D51" t="n">
        <v>-0.029</v>
      </c>
      <c r="E51" t="n">
        <v>-0.01</v>
      </c>
      <c r="F51" t="n">
        <v>2.37</v>
      </c>
      <c r="G51" t="n">
        <v>2.34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HYPERLINK("https://www.defined.fi/sol/BwFLAzM1syXYCN7AjgAcHWvtsUzKjsyFGm7osxgXpump?maker=DWTKWChgRw9Ri6keXWwfGkGVXqhRFB2mpyPts8nkXVxK","https://www.defined.fi/sol/BwFLAzM1syXYCN7AjgAcHWvtsUzKjsyFGm7osxgXpump?maker=DWTKWChgRw9Ri6keXWwfGkGVXqhRFB2mpyPts8nkXVxK")</f>
        <v/>
      </c>
      <c r="M51">
        <f>HYPERLINK("https://dexscreener.com/solana/BwFLAzM1syXYCN7AjgAcHWvtsUzKjsyFGm7osxgXpump?maker=DWTKWChgRw9Ri6keXWwfGkGVXqhRFB2mpyPts8nkXVxK","https://dexscreener.com/solana/BwFLAzM1syXYCN7AjgAcHWvtsUzKjsyFGm7osxgXpump?maker=DWTKWChgRw9Ri6keXWwfGkGVXqhRFB2mpyPts8nkXVxK")</f>
        <v/>
      </c>
    </row>
    <row r="52">
      <c r="A52" t="inlineStr">
        <is>
          <t>BQCexRWggJukVENsvkb7AmUBriVqTEA7ixC4GPE1XJ16</t>
        </is>
      </c>
      <c r="B52" t="inlineStr">
        <is>
          <t>desy</t>
        </is>
      </c>
      <c r="C52" t="n">
        <v>2</v>
      </c>
      <c r="D52" t="n">
        <v>-3.1</v>
      </c>
      <c r="E52" t="n">
        <v>-0.66</v>
      </c>
      <c r="F52" t="n">
        <v>4.73</v>
      </c>
      <c r="G52" t="n">
        <v>1.63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HYPERLINK("https://www.defined.fi/sol/BQCexRWggJukVENsvkb7AmUBriVqTEA7ixC4GPE1XJ16?maker=DWTKWChgRw9Ri6keXWwfGkGVXqhRFB2mpyPts8nkXVxK","https://www.defined.fi/sol/BQCexRWggJukVENsvkb7AmUBriVqTEA7ixC4GPE1XJ16?maker=DWTKWChgRw9Ri6keXWwfGkGVXqhRFB2mpyPts8nkXVxK")</f>
        <v/>
      </c>
      <c r="M52">
        <f>HYPERLINK("https://dexscreener.com/solana/BQCexRWggJukVENsvkb7AmUBriVqTEA7ixC4GPE1XJ16?maker=DWTKWChgRw9Ri6keXWwfGkGVXqhRFB2mpyPts8nkXVxK","https://dexscreener.com/solana/BQCexRWggJukVENsvkb7AmUBriVqTEA7ixC4GPE1XJ16?maker=DWTKWChgRw9Ri6keXWwfGkGVXqhRFB2mpyPts8nkXVxK")</f>
        <v/>
      </c>
    </row>
    <row r="53">
      <c r="A53" t="inlineStr">
        <is>
          <t>8wZvGcGePvWEa8tKQUYctMXFSkqS39scozVU9xBVrUjY</t>
        </is>
      </c>
      <c r="B53" t="inlineStr">
        <is>
          <t>Remilia</t>
        </is>
      </c>
      <c r="C53" t="n">
        <v>2</v>
      </c>
      <c r="D53" t="n">
        <v>28.61</v>
      </c>
      <c r="E53" t="n">
        <v>2.99</v>
      </c>
      <c r="F53" t="n">
        <v>9.57</v>
      </c>
      <c r="G53" t="n">
        <v>38.17</v>
      </c>
      <c r="H53" t="n">
        <v>3</v>
      </c>
      <c r="I53" t="n">
        <v>3</v>
      </c>
      <c r="J53" t="n">
        <v>-1</v>
      </c>
      <c r="K53" t="n">
        <v>-1</v>
      </c>
      <c r="L53">
        <f>HYPERLINK("https://www.defined.fi/sol/8wZvGcGePvWEa8tKQUYctMXFSkqS39scozVU9xBVrUjY?maker=DWTKWChgRw9Ri6keXWwfGkGVXqhRFB2mpyPts8nkXVxK","https://www.defined.fi/sol/8wZvGcGePvWEa8tKQUYctMXFSkqS39scozVU9xBVrUjY?maker=DWTKWChgRw9Ri6keXWwfGkGVXqhRFB2mpyPts8nkXVxK")</f>
        <v/>
      </c>
      <c r="M53">
        <f>HYPERLINK("https://dexscreener.com/solana/8wZvGcGePvWEa8tKQUYctMXFSkqS39scozVU9xBVrUjY?maker=DWTKWChgRw9Ri6keXWwfGkGVXqhRFB2mpyPts8nkXVxK","https://dexscreener.com/solana/8wZvGcGePvWEa8tKQUYctMXFSkqS39scozVU9xBVrUjY?maker=DWTKWChgRw9Ri6keXWwfGkGVXqhRFB2mpyPts8nkXVxK")</f>
        <v/>
      </c>
    </row>
    <row r="54">
      <c r="A54" t="inlineStr">
        <is>
          <t>4zrWJVoPFfVrSs6Bt7YDm5Lbwt86FeHZUJJ8p9GXpump</t>
        </is>
      </c>
      <c r="B54" t="inlineStr">
        <is>
          <t>SEALY</t>
        </is>
      </c>
      <c r="C54" t="n">
        <v>2</v>
      </c>
      <c r="D54" t="n">
        <v>-1.45</v>
      </c>
      <c r="E54" t="n">
        <v>-0.15</v>
      </c>
      <c r="F54" t="n">
        <v>9.52</v>
      </c>
      <c r="G54" t="n">
        <v>8.07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HYPERLINK("https://www.defined.fi/sol/4zrWJVoPFfVrSs6Bt7YDm5Lbwt86FeHZUJJ8p9GXpump?maker=DWTKWChgRw9Ri6keXWwfGkGVXqhRFB2mpyPts8nkXVxK","https://www.defined.fi/sol/4zrWJVoPFfVrSs6Bt7YDm5Lbwt86FeHZUJJ8p9GXpump?maker=DWTKWChgRw9Ri6keXWwfGkGVXqhRFB2mpyPts8nkXVxK")</f>
        <v/>
      </c>
      <c r="M54">
        <f>HYPERLINK("https://dexscreener.com/solana/4zrWJVoPFfVrSs6Bt7YDm5Lbwt86FeHZUJJ8p9GXpump?maker=DWTKWChgRw9Ri6keXWwfGkGVXqhRFB2mpyPts8nkXVxK","https://dexscreener.com/solana/4zrWJVoPFfVrSs6Bt7YDm5Lbwt86FeHZUJJ8p9GXpump?maker=DWTKWChgRw9Ri6keXWwfGkGVXqhRFB2mpyPts8nkXVxK")</f>
        <v/>
      </c>
    </row>
    <row r="55">
      <c r="A55" t="inlineStr">
        <is>
          <t>HUdqc5MR5h3FssESabPnQ1GTgTcPvnNudAuLj5J6a9sU</t>
        </is>
      </c>
      <c r="B55" t="inlineStr">
        <is>
          <t>BONGO</t>
        </is>
      </c>
      <c r="C55" t="n">
        <v>3</v>
      </c>
      <c r="D55" t="n">
        <v>-4.11</v>
      </c>
      <c r="E55" t="n">
        <v>-0.13</v>
      </c>
      <c r="F55" t="n">
        <v>32.34</v>
      </c>
      <c r="G55" t="n">
        <v>28.23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HYPERLINK("https://www.defined.fi/sol/HUdqc5MR5h3FssESabPnQ1GTgTcPvnNudAuLj5J6a9sU?maker=DWTKWChgRw9Ri6keXWwfGkGVXqhRFB2mpyPts8nkXVxK","https://www.defined.fi/sol/HUdqc5MR5h3FssESabPnQ1GTgTcPvnNudAuLj5J6a9sU?maker=DWTKWChgRw9Ri6keXWwfGkGVXqhRFB2mpyPts8nkXVxK")</f>
        <v/>
      </c>
      <c r="M55">
        <f>HYPERLINK("https://dexscreener.com/solana/HUdqc5MR5h3FssESabPnQ1GTgTcPvnNudAuLj5J6a9sU?maker=DWTKWChgRw9Ri6keXWwfGkGVXqhRFB2mpyPts8nkXVxK","https://dexscreener.com/solana/HUdqc5MR5h3FssESabPnQ1GTgTcPvnNudAuLj5J6a9sU?maker=DWTKWChgRw9Ri6keXWwfGkGVXqhRFB2mpyPts8nkXVxK")</f>
        <v/>
      </c>
    </row>
    <row r="56">
      <c r="A56" t="inlineStr">
        <is>
          <t>35ks79C6w42TQ8CxX1ubS3QvajnH9FA8gSrFZMH6pump</t>
        </is>
      </c>
      <c r="B56" t="inlineStr">
        <is>
          <t>MEME</t>
        </is>
      </c>
      <c r="C56" t="n">
        <v>3</v>
      </c>
      <c r="D56" t="n">
        <v>-1.77</v>
      </c>
      <c r="E56" t="n">
        <v>-0.37</v>
      </c>
      <c r="F56" t="n">
        <v>4.75</v>
      </c>
      <c r="G56" t="n">
        <v>2.98</v>
      </c>
      <c r="H56" t="n">
        <v>2</v>
      </c>
      <c r="I56" t="n">
        <v>1</v>
      </c>
      <c r="J56" t="n">
        <v>-1</v>
      </c>
      <c r="K56" t="n">
        <v>-1</v>
      </c>
      <c r="L56">
        <f>HYPERLINK("https://www.defined.fi/sol/35ks79C6w42TQ8CxX1ubS3QvajnH9FA8gSrFZMH6pump?maker=DWTKWChgRw9Ri6keXWwfGkGVXqhRFB2mpyPts8nkXVxK","https://www.defined.fi/sol/35ks79C6w42TQ8CxX1ubS3QvajnH9FA8gSrFZMH6pump?maker=DWTKWChgRw9Ri6keXWwfGkGVXqhRFB2mpyPts8nkXVxK")</f>
        <v/>
      </c>
      <c r="M56">
        <f>HYPERLINK("https://dexscreener.com/solana/35ks79C6w42TQ8CxX1ubS3QvajnH9FA8gSrFZMH6pump?maker=DWTKWChgRw9Ri6keXWwfGkGVXqhRFB2mpyPts8nkXVxK","https://dexscreener.com/solana/35ks79C6w42TQ8CxX1ubS3QvajnH9FA8gSrFZMH6pump?maker=DWTKWChgRw9Ri6keXWwfGkGVXqhRFB2mpyPts8nkXVxK")</f>
        <v/>
      </c>
    </row>
    <row r="57">
      <c r="A57" t="inlineStr">
        <is>
          <t>2b75rFqA3jpSRGkusK9DVUC5HCdZ6ymMTheswMn6pump</t>
        </is>
      </c>
      <c r="B57" t="inlineStr">
        <is>
          <t>HUFFLE</t>
        </is>
      </c>
      <c r="C57" t="n">
        <v>3</v>
      </c>
      <c r="D57" t="n">
        <v>0.443</v>
      </c>
      <c r="E57" t="n">
        <v>0.3</v>
      </c>
      <c r="F57" t="n">
        <v>1.46</v>
      </c>
      <c r="G57" t="n">
        <v>0.208</v>
      </c>
      <c r="H57" t="n">
        <v>1</v>
      </c>
      <c r="I57" t="n">
        <v>0</v>
      </c>
      <c r="J57" t="n">
        <v>-1</v>
      </c>
      <c r="K57" t="n">
        <v>-1</v>
      </c>
      <c r="L57">
        <f>HYPERLINK("https://www.defined.fi/sol/2b75rFqA3jpSRGkusK9DVUC5HCdZ6ymMTheswMn6pump?maker=DWTKWChgRw9Ri6keXWwfGkGVXqhRFB2mpyPts8nkXVxK","https://www.defined.fi/sol/2b75rFqA3jpSRGkusK9DVUC5HCdZ6ymMTheswMn6pump?maker=DWTKWChgRw9Ri6keXWwfGkGVXqhRFB2mpyPts8nkXVxK")</f>
        <v/>
      </c>
      <c r="M57">
        <f>HYPERLINK("https://dexscreener.com/solana/2b75rFqA3jpSRGkusK9DVUC5HCdZ6ymMTheswMn6pump?maker=DWTKWChgRw9Ri6keXWwfGkGVXqhRFB2mpyPts8nkXVxK","https://dexscreener.com/solana/2b75rFqA3jpSRGkusK9DVUC5HCdZ6ymMTheswMn6pump?maker=DWTKWChgRw9Ri6keXWwfGkGVXqhRFB2mpyPts8nkXVxK")</f>
        <v/>
      </c>
    </row>
    <row r="58">
      <c r="A58" t="inlineStr">
        <is>
          <t>EV5dUxV8ecER3wbpWdgFw9vX9PE1SVJ9EZo8LkWUpump</t>
        </is>
      </c>
      <c r="B58" t="inlineStr">
        <is>
          <t>RAVEN</t>
        </is>
      </c>
      <c r="C58" t="n">
        <v>3</v>
      </c>
      <c r="D58" t="n">
        <v>0.468</v>
      </c>
      <c r="E58" t="n">
        <v>0.32</v>
      </c>
      <c r="F58" t="n">
        <v>1.46</v>
      </c>
      <c r="G58" t="n">
        <v>0.187</v>
      </c>
      <c r="H58" t="n">
        <v>1</v>
      </c>
      <c r="I58" t="n">
        <v>0</v>
      </c>
      <c r="J58" t="n">
        <v>-1</v>
      </c>
      <c r="K58" t="n">
        <v>-1</v>
      </c>
      <c r="L58">
        <f>HYPERLINK("https://www.defined.fi/sol/EV5dUxV8ecER3wbpWdgFw9vX9PE1SVJ9EZo8LkWUpump?maker=DWTKWChgRw9Ri6keXWwfGkGVXqhRFB2mpyPts8nkXVxK","https://www.defined.fi/sol/EV5dUxV8ecER3wbpWdgFw9vX9PE1SVJ9EZo8LkWUpump?maker=DWTKWChgRw9Ri6keXWwfGkGVXqhRFB2mpyPts8nkXVxK")</f>
        <v/>
      </c>
      <c r="M58">
        <f>HYPERLINK("https://dexscreener.com/solana/EV5dUxV8ecER3wbpWdgFw9vX9PE1SVJ9EZo8LkWUpump?maker=DWTKWChgRw9Ri6keXWwfGkGVXqhRFB2mpyPts8nkXVxK","https://dexscreener.com/solana/EV5dUxV8ecER3wbpWdgFw9vX9PE1SVJ9EZo8LkWUpump?maker=DWTKWChgRw9Ri6keXWwfGkGVXqhRFB2mpyPts8nkXVxK")</f>
        <v/>
      </c>
    </row>
    <row r="59">
      <c r="A59" t="inlineStr">
        <is>
          <t>2Rztdr9wJDW8LtJYDofLGhW9yQPdCnQCFa1hRLTxpump</t>
        </is>
      </c>
      <c r="B59" t="inlineStr">
        <is>
          <t>GRYFF</t>
        </is>
      </c>
      <c r="C59" t="n">
        <v>3</v>
      </c>
      <c r="D59" t="n">
        <v>0.377</v>
      </c>
      <c r="E59" t="n">
        <v>0.25</v>
      </c>
      <c r="F59" t="n">
        <v>1.49</v>
      </c>
      <c r="G59" t="n">
        <v>0.186</v>
      </c>
      <c r="H59" t="n">
        <v>1</v>
      </c>
      <c r="I59" t="n">
        <v>0</v>
      </c>
      <c r="J59" t="n">
        <v>-1</v>
      </c>
      <c r="K59" t="n">
        <v>-1</v>
      </c>
      <c r="L59">
        <f>HYPERLINK("https://www.defined.fi/sol/2Rztdr9wJDW8LtJYDofLGhW9yQPdCnQCFa1hRLTxpump?maker=DWTKWChgRw9Ri6keXWwfGkGVXqhRFB2mpyPts8nkXVxK","https://www.defined.fi/sol/2Rztdr9wJDW8LtJYDofLGhW9yQPdCnQCFa1hRLTxpump?maker=DWTKWChgRw9Ri6keXWwfGkGVXqhRFB2mpyPts8nkXVxK")</f>
        <v/>
      </c>
      <c r="M59">
        <f>HYPERLINK("https://dexscreener.com/solana/2Rztdr9wJDW8LtJYDofLGhW9yQPdCnQCFa1hRLTxpump?maker=DWTKWChgRw9Ri6keXWwfGkGVXqhRFB2mpyPts8nkXVxK","https://dexscreener.com/solana/2Rztdr9wJDW8LtJYDofLGhW9yQPdCnQCFa1hRLTxpump?maker=DWTKWChgRw9Ri6keXWwfGkGVXqhRFB2mpyPts8nkXVxK")</f>
        <v/>
      </c>
    </row>
    <row r="60">
      <c r="A60" t="inlineStr">
        <is>
          <t>9kUfmza4WaswnrPgyqQzRKfKvXfh4MkBjGvj9qZcpump</t>
        </is>
      </c>
      <c r="B60" t="inlineStr">
        <is>
          <t>SLY</t>
        </is>
      </c>
      <c r="C60" t="n">
        <v>3</v>
      </c>
      <c r="D60" t="n">
        <v>0.421</v>
      </c>
      <c r="E60" t="n">
        <v>0.28</v>
      </c>
      <c r="F60" t="n">
        <v>1.48</v>
      </c>
      <c r="G60" t="n">
        <v>0.19</v>
      </c>
      <c r="H60" t="n">
        <v>1</v>
      </c>
      <c r="I60" t="n">
        <v>0</v>
      </c>
      <c r="J60" t="n">
        <v>-1</v>
      </c>
      <c r="K60" t="n">
        <v>-1</v>
      </c>
      <c r="L60">
        <f>HYPERLINK("https://www.defined.fi/sol/9kUfmza4WaswnrPgyqQzRKfKvXfh4MkBjGvj9qZcpump?maker=DWTKWChgRw9Ri6keXWwfGkGVXqhRFB2mpyPts8nkXVxK","https://www.defined.fi/sol/9kUfmza4WaswnrPgyqQzRKfKvXfh4MkBjGvj9qZcpump?maker=DWTKWChgRw9Ri6keXWwfGkGVXqhRFB2mpyPts8nkXVxK")</f>
        <v/>
      </c>
      <c r="M60">
        <f>HYPERLINK("https://dexscreener.com/solana/9kUfmza4WaswnrPgyqQzRKfKvXfh4MkBjGvj9qZcpump?maker=DWTKWChgRw9Ri6keXWwfGkGVXqhRFB2mpyPts8nkXVxK","https://dexscreener.com/solana/9kUfmza4WaswnrPgyqQzRKfKvXfh4MkBjGvj9qZcpump?maker=DWTKWChgRw9Ri6keXWwfGkGVXqhRFB2mpyPts8nkXVxK")</f>
        <v/>
      </c>
    </row>
    <row r="61">
      <c r="A61" t="inlineStr">
        <is>
          <t>6tWuipcDv4CiHtXid7JctDbtLLA1VdkTwSDupK6UxzJL</t>
        </is>
      </c>
      <c r="B61" t="inlineStr">
        <is>
          <t>KOREA</t>
        </is>
      </c>
      <c r="C61" t="n">
        <v>3</v>
      </c>
      <c r="D61" t="n">
        <v>-0.549</v>
      </c>
      <c r="E61" t="n">
        <v>-0.23</v>
      </c>
      <c r="F61" t="n">
        <v>2.43</v>
      </c>
      <c r="G61" t="n">
        <v>1.88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HYPERLINK("https://www.defined.fi/sol/6tWuipcDv4CiHtXid7JctDbtLLA1VdkTwSDupK6UxzJL?maker=DWTKWChgRw9Ri6keXWwfGkGVXqhRFB2mpyPts8nkXVxK","https://www.defined.fi/sol/6tWuipcDv4CiHtXid7JctDbtLLA1VdkTwSDupK6UxzJL?maker=DWTKWChgRw9Ri6keXWwfGkGVXqhRFB2mpyPts8nkXVxK")</f>
        <v/>
      </c>
      <c r="M61">
        <f>HYPERLINK("https://dexscreener.com/solana/6tWuipcDv4CiHtXid7JctDbtLLA1VdkTwSDupK6UxzJL?maker=DWTKWChgRw9Ri6keXWwfGkGVXqhRFB2mpyPts8nkXVxK","https://dexscreener.com/solana/6tWuipcDv4CiHtXid7JctDbtLLA1VdkTwSDupK6UxzJL?maker=DWTKWChgRw9Ri6keXWwfGkGVXqhRFB2mpyPts8nkXVxK")</f>
        <v/>
      </c>
    </row>
    <row r="62">
      <c r="A62" t="inlineStr">
        <is>
          <t>NeonTjSjsuo3rexg9o6vHuMXw62f9V7zvmu8M8Zut44</t>
        </is>
      </c>
      <c r="B62" t="inlineStr">
        <is>
          <t>NeonEVMToken</t>
        </is>
      </c>
      <c r="C62" t="n">
        <v>3</v>
      </c>
      <c r="D62" t="n">
        <v>7.11</v>
      </c>
      <c r="E62" t="n">
        <v>-1</v>
      </c>
      <c r="F62" t="n">
        <v>48.59</v>
      </c>
      <c r="G62" t="n">
        <v>55.71</v>
      </c>
      <c r="H62" t="n">
        <v>5</v>
      </c>
      <c r="I62" t="n">
        <v>6</v>
      </c>
      <c r="J62" t="n">
        <v>-1</v>
      </c>
      <c r="K62" t="n">
        <v>-1</v>
      </c>
      <c r="L62">
        <f>HYPERLINK("https://www.defined.fi/sol/NeonTjSjsuo3rexg9o6vHuMXw62f9V7zvmu8M8Zut44?maker=DWTKWChgRw9Ri6keXWwfGkGVXqhRFB2mpyPts8nkXVxK","https://www.defined.fi/sol/NeonTjSjsuo3rexg9o6vHuMXw62f9V7zvmu8M8Zut44?maker=DWTKWChgRw9Ri6keXWwfGkGVXqhRFB2mpyPts8nkXVxK")</f>
        <v/>
      </c>
      <c r="M62">
        <f>HYPERLINK("https://dexscreener.com/solana/NeonTjSjsuo3rexg9o6vHuMXw62f9V7zvmu8M8Zut44?maker=DWTKWChgRw9Ri6keXWwfGkGVXqhRFB2mpyPts8nkXVxK","https://dexscreener.com/solana/NeonTjSjsuo3rexg9o6vHuMXw62f9V7zvmu8M8Zut44?maker=DWTKWChgRw9Ri6keXWwfGkGVXqhRFB2mpyPts8nkXVxK")</f>
        <v/>
      </c>
    </row>
    <row r="63">
      <c r="A63" t="inlineStr">
        <is>
          <t>xNETbUB7cRb3AAu2pNG2pUwQcJ2BHcktfvSB8x1Pq6L</t>
        </is>
      </c>
      <c r="B63" t="inlineStr">
        <is>
          <t>XNET</t>
        </is>
      </c>
      <c r="C63" t="n">
        <v>3</v>
      </c>
      <c r="D63" t="n">
        <v>-6.54</v>
      </c>
      <c r="E63" t="n">
        <v>-1</v>
      </c>
      <c r="F63" t="n">
        <v>55.76</v>
      </c>
      <c r="G63" t="n">
        <v>49.22</v>
      </c>
      <c r="H63" t="n">
        <v>5</v>
      </c>
      <c r="I63" t="n">
        <v>2</v>
      </c>
      <c r="J63" t="n">
        <v>-1</v>
      </c>
      <c r="K63" t="n">
        <v>-1</v>
      </c>
      <c r="L63">
        <f>HYPERLINK("https://www.defined.fi/sol/xNETbUB7cRb3AAu2pNG2pUwQcJ2BHcktfvSB8x1Pq6L?maker=DWTKWChgRw9Ri6keXWwfGkGVXqhRFB2mpyPts8nkXVxK","https://www.defined.fi/sol/xNETbUB7cRb3AAu2pNG2pUwQcJ2BHcktfvSB8x1Pq6L?maker=DWTKWChgRw9Ri6keXWwfGkGVXqhRFB2mpyPts8nkXVxK")</f>
        <v/>
      </c>
      <c r="M63">
        <f>HYPERLINK("https://dexscreener.com/solana/xNETbUB7cRb3AAu2pNG2pUwQcJ2BHcktfvSB8x1Pq6L?maker=DWTKWChgRw9Ri6keXWwfGkGVXqhRFB2mpyPts8nkXVxK","https://dexscreener.com/solana/xNETbUB7cRb3AAu2pNG2pUwQcJ2BHcktfvSB8x1Pq6L?maker=DWTKWChgRw9Ri6keXWwfGkGVXqhRFB2mpyPts8nkXVxK")</f>
        <v/>
      </c>
    </row>
    <row r="64">
      <c r="A64" t="inlineStr">
        <is>
          <t>7Zt2KUh5mkpEpPGcNcFy51aGkh9Ycb5ELcqRH1n2GmAe</t>
        </is>
      </c>
      <c r="B64" t="inlineStr">
        <is>
          <t>LIBRA</t>
        </is>
      </c>
      <c r="C64" t="n">
        <v>3</v>
      </c>
      <c r="D64" t="n">
        <v>5.67</v>
      </c>
      <c r="E64" t="n">
        <v>1.18</v>
      </c>
      <c r="F64" t="n">
        <v>4.81</v>
      </c>
      <c r="G64" t="n">
        <v>0</v>
      </c>
      <c r="H64" t="n">
        <v>1</v>
      </c>
      <c r="I64" t="n">
        <v>0</v>
      </c>
      <c r="J64" t="n">
        <v>-1</v>
      </c>
      <c r="K64" t="n">
        <v>-1</v>
      </c>
      <c r="L64">
        <f>HYPERLINK("https://www.defined.fi/sol/7Zt2KUh5mkpEpPGcNcFy51aGkh9Ycb5ELcqRH1n2GmAe?maker=DWTKWChgRw9Ri6keXWwfGkGVXqhRFB2mpyPts8nkXVxK","https://www.defined.fi/sol/7Zt2KUh5mkpEpPGcNcFy51aGkh9Ycb5ELcqRH1n2GmAe?maker=DWTKWChgRw9Ri6keXWwfGkGVXqhRFB2mpyPts8nkXVxK")</f>
        <v/>
      </c>
      <c r="M64">
        <f>HYPERLINK("https://dexscreener.com/solana/7Zt2KUh5mkpEpPGcNcFy51aGkh9Ycb5ELcqRH1n2GmAe?maker=DWTKWChgRw9Ri6keXWwfGkGVXqhRFB2mpyPts8nkXVxK","https://dexscreener.com/solana/7Zt2KUh5mkpEpPGcNcFy51aGkh9Ycb5ELcqRH1n2GmAe?maker=DWTKWChgRw9Ri6keXWwfGkGVXqhRFB2mpyPts8nkXVxK")</f>
        <v/>
      </c>
    </row>
    <row r="65">
      <c r="A65" t="inlineStr">
        <is>
          <t>Ez4bst5qu5uqX3AntYWUdafw9XvtFeJ3gugytKKbSJso</t>
        </is>
      </c>
      <c r="B65" t="inlineStr">
        <is>
          <t>VIRGO</t>
        </is>
      </c>
      <c r="C65" t="n">
        <v>3</v>
      </c>
      <c r="D65" t="n">
        <v>2.28</v>
      </c>
      <c r="E65" t="n">
        <v>0.47</v>
      </c>
      <c r="F65" t="n">
        <v>4.81</v>
      </c>
      <c r="G65" t="n">
        <v>0</v>
      </c>
      <c r="H65" t="n">
        <v>1</v>
      </c>
      <c r="I65" t="n">
        <v>0</v>
      </c>
      <c r="J65" t="n">
        <v>-1</v>
      </c>
      <c r="K65" t="n">
        <v>-1</v>
      </c>
      <c r="L65">
        <f>HYPERLINK("https://www.defined.fi/sol/Ez4bst5qu5uqX3AntYWUdafw9XvtFeJ3gugytKKbSJso?maker=DWTKWChgRw9Ri6keXWwfGkGVXqhRFB2mpyPts8nkXVxK","https://www.defined.fi/sol/Ez4bst5qu5uqX3AntYWUdafw9XvtFeJ3gugytKKbSJso?maker=DWTKWChgRw9Ri6keXWwfGkGVXqhRFB2mpyPts8nkXVxK")</f>
        <v/>
      </c>
      <c r="M65">
        <f>HYPERLINK("https://dexscreener.com/solana/Ez4bst5qu5uqX3AntYWUdafw9XvtFeJ3gugytKKbSJso?maker=DWTKWChgRw9Ri6keXWwfGkGVXqhRFB2mpyPts8nkXVxK","https://dexscreener.com/solana/Ez4bst5qu5uqX3AntYWUdafw9XvtFeJ3gugytKKbSJso?maker=DWTKWChgRw9Ri6keXWwfGkGVXqhRFB2mpyPts8nkXVxK")</f>
        <v/>
      </c>
    </row>
    <row r="66">
      <c r="A66" t="inlineStr">
        <is>
          <t>J4fQTRN13MKpXhVE74t99msKJLbrjegjEgLBnzEv2YH1</t>
        </is>
      </c>
      <c r="B66" t="inlineStr">
        <is>
          <t>SCORPIO</t>
        </is>
      </c>
      <c r="C66" t="n">
        <v>3</v>
      </c>
      <c r="D66" t="n">
        <v>3.21</v>
      </c>
      <c r="E66" t="n">
        <v>0.67</v>
      </c>
      <c r="F66" t="n">
        <v>4.81</v>
      </c>
      <c r="G66" t="n">
        <v>0</v>
      </c>
      <c r="H66" t="n">
        <v>1</v>
      </c>
      <c r="I66" t="n">
        <v>0</v>
      </c>
      <c r="J66" t="n">
        <v>-1</v>
      </c>
      <c r="K66" t="n">
        <v>-1</v>
      </c>
      <c r="L66">
        <f>HYPERLINK("https://www.defined.fi/sol/J4fQTRN13MKpXhVE74t99msKJLbrjegjEgLBnzEv2YH1?maker=DWTKWChgRw9Ri6keXWwfGkGVXqhRFB2mpyPts8nkXVxK","https://www.defined.fi/sol/J4fQTRN13MKpXhVE74t99msKJLbrjegjEgLBnzEv2YH1?maker=DWTKWChgRw9Ri6keXWwfGkGVXqhRFB2mpyPts8nkXVxK")</f>
        <v/>
      </c>
      <c r="M66">
        <f>HYPERLINK("https://dexscreener.com/solana/J4fQTRN13MKpXhVE74t99msKJLbrjegjEgLBnzEv2YH1?maker=DWTKWChgRw9Ri6keXWwfGkGVXqhRFB2mpyPts8nkXVxK","https://dexscreener.com/solana/J4fQTRN13MKpXhVE74t99msKJLbrjegjEgLBnzEv2YH1?maker=DWTKWChgRw9Ri6keXWwfGkGVXqhRFB2mpyPts8nkXVxK")</f>
        <v/>
      </c>
    </row>
    <row r="67">
      <c r="A67" t="inlineStr">
        <is>
          <t>9NiHcbT8EohKJid1RdU3232tATmM1CvYemTeCP5iwro</t>
        </is>
      </c>
      <c r="B67" t="inlineStr">
        <is>
          <t>FCOD</t>
        </is>
      </c>
      <c r="C67" t="n">
        <v>3</v>
      </c>
      <c r="D67" t="n">
        <v>-9.220000000000001</v>
      </c>
      <c r="E67" t="n">
        <v>-0.21</v>
      </c>
      <c r="F67" t="n">
        <v>43.35</v>
      </c>
      <c r="G67" t="n">
        <v>34.12</v>
      </c>
      <c r="H67" t="n">
        <v>5</v>
      </c>
      <c r="I67" t="n">
        <v>1</v>
      </c>
      <c r="J67" t="n">
        <v>-1</v>
      </c>
      <c r="K67" t="n">
        <v>-1</v>
      </c>
      <c r="L67">
        <f>HYPERLINK("https://www.defined.fi/sol/9NiHcbT8EohKJid1RdU3232tATmM1CvYemTeCP5iwro?maker=DWTKWChgRw9Ri6keXWwfGkGVXqhRFB2mpyPts8nkXVxK","https://www.defined.fi/sol/9NiHcbT8EohKJid1RdU3232tATmM1CvYemTeCP5iwro?maker=DWTKWChgRw9Ri6keXWwfGkGVXqhRFB2mpyPts8nkXVxK")</f>
        <v/>
      </c>
      <c r="M67">
        <f>HYPERLINK("https://dexscreener.com/solana/9NiHcbT8EohKJid1RdU3232tATmM1CvYemTeCP5iwro?maker=DWTKWChgRw9Ri6keXWwfGkGVXqhRFB2mpyPts8nkXVxK","https://dexscreener.com/solana/9NiHcbT8EohKJid1RdU3232tATmM1CvYemTeCP5iwro?maker=DWTKWChgRw9Ri6keXWwfGkGVXqhRFB2mpyPts8nkXVxK")</f>
        <v/>
      </c>
    </row>
    <row r="68">
      <c r="A68" t="inlineStr">
        <is>
          <t>EjkkxYpfSwS6TAtKKuiJuNMMngYvumc1t1v9ZX1WJKMp</t>
        </is>
      </c>
      <c r="B68" t="inlineStr">
        <is>
          <t>TAURUS</t>
        </is>
      </c>
      <c r="C68" t="n">
        <v>3</v>
      </c>
      <c r="D68" t="n">
        <v>3.11</v>
      </c>
      <c r="E68" t="n">
        <v>0.65</v>
      </c>
      <c r="F68" t="n">
        <v>4.81</v>
      </c>
      <c r="G68" t="n">
        <v>0</v>
      </c>
      <c r="H68" t="n">
        <v>1</v>
      </c>
      <c r="I68" t="n">
        <v>0</v>
      </c>
      <c r="J68" t="n">
        <v>-1</v>
      </c>
      <c r="K68" t="n">
        <v>-1</v>
      </c>
      <c r="L68">
        <f>HYPERLINK("https://www.defined.fi/sol/EjkkxYpfSwS6TAtKKuiJuNMMngYvumc1t1v9ZX1WJKMp?maker=DWTKWChgRw9Ri6keXWwfGkGVXqhRFB2mpyPts8nkXVxK","https://www.defined.fi/sol/EjkkxYpfSwS6TAtKKuiJuNMMngYvumc1t1v9ZX1WJKMp?maker=DWTKWChgRw9Ri6keXWwfGkGVXqhRFB2mpyPts8nkXVxK")</f>
        <v/>
      </c>
      <c r="M68">
        <f>HYPERLINK("https://dexscreener.com/solana/EjkkxYpfSwS6TAtKKuiJuNMMngYvumc1t1v9ZX1WJKMp?maker=DWTKWChgRw9Ri6keXWwfGkGVXqhRFB2mpyPts8nkXVxK","https://dexscreener.com/solana/EjkkxYpfSwS6TAtKKuiJuNMMngYvumc1t1v9ZX1WJKMp?maker=DWTKWChgRw9Ri6keXWwfGkGVXqhRFB2mpyPts8nkXVxK")</f>
        <v/>
      </c>
    </row>
    <row r="69">
      <c r="A69" t="inlineStr">
        <is>
          <t>8x17zMmVjJxqswjX4hNpxVPc7Tr5UabVJF3kv8TKq8Y3</t>
        </is>
      </c>
      <c r="B69" t="inlineStr">
        <is>
          <t>SAGIT</t>
        </is>
      </c>
      <c r="C69" t="n">
        <v>3</v>
      </c>
      <c r="D69" t="n">
        <v>10.62</v>
      </c>
      <c r="E69" t="n">
        <v>2.21</v>
      </c>
      <c r="F69" t="n">
        <v>4.81</v>
      </c>
      <c r="G69" t="n">
        <v>0</v>
      </c>
      <c r="H69" t="n">
        <v>1</v>
      </c>
      <c r="I69" t="n">
        <v>0</v>
      </c>
      <c r="J69" t="n">
        <v>-1</v>
      </c>
      <c r="K69" t="n">
        <v>-1</v>
      </c>
      <c r="L69">
        <f>HYPERLINK("https://www.defined.fi/sol/8x17zMmVjJxqswjX4hNpxVPc7Tr5UabVJF3kv8TKq8Y3?maker=DWTKWChgRw9Ri6keXWwfGkGVXqhRFB2mpyPts8nkXVxK","https://www.defined.fi/sol/8x17zMmVjJxqswjX4hNpxVPc7Tr5UabVJF3kv8TKq8Y3?maker=DWTKWChgRw9Ri6keXWwfGkGVXqhRFB2mpyPts8nkXVxK")</f>
        <v/>
      </c>
      <c r="M69">
        <f>HYPERLINK("https://dexscreener.com/solana/8x17zMmVjJxqswjX4hNpxVPc7Tr5UabVJF3kv8TKq8Y3?maker=DWTKWChgRw9Ri6keXWwfGkGVXqhRFB2mpyPts8nkXVxK","https://dexscreener.com/solana/8x17zMmVjJxqswjX4hNpxVPc7Tr5UabVJF3kv8TKq8Y3?maker=DWTKWChgRw9Ri6keXWwfGkGVXqhRFB2mpyPts8nkXVxK")</f>
        <v/>
      </c>
    </row>
    <row r="70">
      <c r="A70" t="inlineStr">
        <is>
          <t>3JsSsmGzjWDNe9XCw2L9vznC5JU9wSqQeB6ns5pAkPeE</t>
        </is>
      </c>
      <c r="B70" t="inlineStr">
        <is>
          <t>PISCES</t>
        </is>
      </c>
      <c r="C70" t="n">
        <v>3</v>
      </c>
      <c r="D70" t="n">
        <v>5.02</v>
      </c>
      <c r="E70" t="n">
        <v>1.04</v>
      </c>
      <c r="F70" t="n">
        <v>4.81</v>
      </c>
      <c r="G70" t="n">
        <v>0</v>
      </c>
      <c r="H70" t="n">
        <v>1</v>
      </c>
      <c r="I70" t="n">
        <v>0</v>
      </c>
      <c r="J70" t="n">
        <v>-1</v>
      </c>
      <c r="K70" t="n">
        <v>-1</v>
      </c>
      <c r="L70">
        <f>HYPERLINK("https://www.defined.fi/sol/3JsSsmGzjWDNe9XCw2L9vznC5JU9wSqQeB6ns5pAkPeE?maker=DWTKWChgRw9Ri6keXWwfGkGVXqhRFB2mpyPts8nkXVxK","https://www.defined.fi/sol/3JsSsmGzjWDNe9XCw2L9vznC5JU9wSqQeB6ns5pAkPeE?maker=DWTKWChgRw9Ri6keXWwfGkGVXqhRFB2mpyPts8nkXVxK")</f>
        <v/>
      </c>
      <c r="M70">
        <f>HYPERLINK("https://dexscreener.com/solana/3JsSsmGzjWDNe9XCw2L9vznC5JU9wSqQeB6ns5pAkPeE?maker=DWTKWChgRw9Ri6keXWwfGkGVXqhRFB2mpyPts8nkXVxK","https://dexscreener.com/solana/3JsSsmGzjWDNe9XCw2L9vznC5JU9wSqQeB6ns5pAkPeE?maker=DWTKWChgRw9Ri6keXWwfGkGVXqhRFB2mpyPts8nkXVxK")</f>
        <v/>
      </c>
    </row>
    <row r="71">
      <c r="A71" t="inlineStr">
        <is>
          <t>CmomKM8iPKRSMN7y1jqyW1QKj5bGoZmbvNZXWBJSUdnZ</t>
        </is>
      </c>
      <c r="B71" t="inlineStr">
        <is>
          <t>CANCER</t>
        </is>
      </c>
      <c r="C71" t="n">
        <v>3</v>
      </c>
      <c r="D71" t="n">
        <v>2.01</v>
      </c>
      <c r="E71" t="n">
        <v>0.21</v>
      </c>
      <c r="F71" t="n">
        <v>9.640000000000001</v>
      </c>
      <c r="G71" t="n">
        <v>4.78</v>
      </c>
      <c r="H71" t="n">
        <v>2</v>
      </c>
      <c r="I71" t="n">
        <v>3</v>
      </c>
      <c r="J71" t="n">
        <v>-1</v>
      </c>
      <c r="K71" t="n">
        <v>-1</v>
      </c>
      <c r="L71">
        <f>HYPERLINK("https://www.defined.fi/sol/CmomKM8iPKRSMN7y1jqyW1QKj5bGoZmbvNZXWBJSUdnZ?maker=DWTKWChgRw9Ri6keXWwfGkGVXqhRFB2mpyPts8nkXVxK","https://www.defined.fi/sol/CmomKM8iPKRSMN7y1jqyW1QKj5bGoZmbvNZXWBJSUdnZ?maker=DWTKWChgRw9Ri6keXWwfGkGVXqhRFB2mpyPts8nkXVxK")</f>
        <v/>
      </c>
      <c r="M71">
        <f>HYPERLINK("https://dexscreener.com/solana/CmomKM8iPKRSMN7y1jqyW1QKj5bGoZmbvNZXWBJSUdnZ?maker=DWTKWChgRw9Ri6keXWwfGkGVXqhRFB2mpyPts8nkXVxK","https://dexscreener.com/solana/CmomKM8iPKRSMN7y1jqyW1QKj5bGoZmbvNZXWBJSUdnZ?maker=DWTKWChgRw9Ri6keXWwfGkGVXqhRFB2mpyPts8nkXVxK")</f>
        <v/>
      </c>
    </row>
    <row r="72">
      <c r="A72" t="inlineStr">
        <is>
          <t>8Cd7wXoPb5Yt9cUGtmHNqAEmpMDrhfcVqnGbLC48b8Qm</t>
        </is>
      </c>
      <c r="B72" t="inlineStr">
        <is>
          <t>LEO</t>
        </is>
      </c>
      <c r="C72" t="n">
        <v>3</v>
      </c>
      <c r="D72" t="n">
        <v>7.47</v>
      </c>
      <c r="E72" t="n">
        <v>1.55</v>
      </c>
      <c r="F72" t="n">
        <v>4.81</v>
      </c>
      <c r="G72" t="n">
        <v>0</v>
      </c>
      <c r="H72" t="n">
        <v>1</v>
      </c>
      <c r="I72" t="n">
        <v>0</v>
      </c>
      <c r="J72" t="n">
        <v>-1</v>
      </c>
      <c r="K72" t="n">
        <v>-1</v>
      </c>
      <c r="L72">
        <f>HYPERLINK("https://www.defined.fi/sol/8Cd7wXoPb5Yt9cUGtmHNqAEmpMDrhfcVqnGbLC48b8Qm?maker=DWTKWChgRw9Ri6keXWwfGkGVXqhRFB2mpyPts8nkXVxK","https://www.defined.fi/sol/8Cd7wXoPb5Yt9cUGtmHNqAEmpMDrhfcVqnGbLC48b8Qm?maker=DWTKWChgRw9Ri6keXWwfGkGVXqhRFB2mpyPts8nkXVxK")</f>
        <v/>
      </c>
      <c r="M72">
        <f>HYPERLINK("https://dexscreener.com/solana/8Cd7wXoPb5Yt9cUGtmHNqAEmpMDrhfcVqnGbLC48b8Qm?maker=DWTKWChgRw9Ri6keXWwfGkGVXqhRFB2mpyPts8nkXVxK","https://dexscreener.com/solana/8Cd7wXoPb5Yt9cUGtmHNqAEmpMDrhfcVqnGbLC48b8Qm?maker=DWTKWChgRw9Ri6keXWwfGkGVXqhRFB2mpyPts8nkXVxK")</f>
        <v/>
      </c>
    </row>
    <row r="73">
      <c r="A73" t="inlineStr">
        <is>
          <t>3C2SN1FjzE9MiLFFVRp7Jhkp8Gjwpk29S2TCSJ2jkHn2</t>
        </is>
      </c>
      <c r="B73" t="inlineStr">
        <is>
          <t>CAPRICORN</t>
        </is>
      </c>
      <c r="C73" t="n">
        <v>3</v>
      </c>
      <c r="D73" t="n">
        <v>4.6</v>
      </c>
      <c r="E73" t="n">
        <v>0.96</v>
      </c>
      <c r="F73" t="n">
        <v>4.81</v>
      </c>
      <c r="G73" t="n">
        <v>0</v>
      </c>
      <c r="H73" t="n">
        <v>1</v>
      </c>
      <c r="I73" t="n">
        <v>0</v>
      </c>
      <c r="J73" t="n">
        <v>-1</v>
      </c>
      <c r="K73" t="n">
        <v>-1</v>
      </c>
      <c r="L73">
        <f>HYPERLINK("https://www.defined.fi/sol/3C2SN1FjzE9MiLFFVRp7Jhkp8Gjwpk29S2TCSJ2jkHn2?maker=DWTKWChgRw9Ri6keXWwfGkGVXqhRFB2mpyPts8nkXVxK","https://www.defined.fi/sol/3C2SN1FjzE9MiLFFVRp7Jhkp8Gjwpk29S2TCSJ2jkHn2?maker=DWTKWChgRw9Ri6keXWwfGkGVXqhRFB2mpyPts8nkXVxK")</f>
        <v/>
      </c>
      <c r="M73">
        <f>HYPERLINK("https://dexscreener.com/solana/3C2SN1FjzE9MiLFFVRp7Jhkp8Gjwpk29S2TCSJ2jkHn2?maker=DWTKWChgRw9Ri6keXWwfGkGVXqhRFB2mpyPts8nkXVxK","https://dexscreener.com/solana/3C2SN1FjzE9MiLFFVRp7Jhkp8Gjwpk29S2TCSJ2jkHn2?maker=DWTKWChgRw9Ri6keXWwfGkGVXqhRFB2mpyPts8nkXVxK")</f>
        <v/>
      </c>
    </row>
    <row r="74">
      <c r="A74" t="inlineStr">
        <is>
          <t>GhFiFrExPY3proVF96oth1gESWA5QPQzdtb8cy8b1YZv</t>
        </is>
      </c>
      <c r="B74" t="inlineStr">
        <is>
          <t>ARIES</t>
        </is>
      </c>
      <c r="C74" t="n">
        <v>3</v>
      </c>
      <c r="D74" t="n">
        <v>3.26</v>
      </c>
      <c r="E74" t="n">
        <v>0.68</v>
      </c>
      <c r="F74" t="n">
        <v>4.81</v>
      </c>
      <c r="G74" t="n">
        <v>0</v>
      </c>
      <c r="H74" t="n">
        <v>1</v>
      </c>
      <c r="I74" t="n">
        <v>0</v>
      </c>
      <c r="J74" t="n">
        <v>-1</v>
      </c>
      <c r="K74" t="n">
        <v>-1</v>
      </c>
      <c r="L74">
        <f>HYPERLINK("https://www.defined.fi/sol/GhFiFrExPY3proVF96oth1gESWA5QPQzdtb8cy8b1YZv?maker=DWTKWChgRw9Ri6keXWwfGkGVXqhRFB2mpyPts8nkXVxK","https://www.defined.fi/sol/GhFiFrExPY3proVF96oth1gESWA5QPQzdtb8cy8b1YZv?maker=DWTKWChgRw9Ri6keXWwfGkGVXqhRFB2mpyPts8nkXVxK")</f>
        <v/>
      </c>
      <c r="M74">
        <f>HYPERLINK("https://dexscreener.com/solana/GhFiFrExPY3proVF96oth1gESWA5QPQzdtb8cy8b1YZv?maker=DWTKWChgRw9Ri6keXWwfGkGVXqhRFB2mpyPts8nkXVxK","https://dexscreener.com/solana/GhFiFrExPY3proVF96oth1gESWA5QPQzdtb8cy8b1YZv?maker=DWTKWChgRw9Ri6keXWwfGkGVXqhRFB2mpyPts8nkXVxK")</f>
        <v/>
      </c>
    </row>
    <row r="75">
      <c r="A75" t="inlineStr">
        <is>
          <t>C49Ut3om3QFTDrMZ5Cr8VcTKPpHDcQ2Fv8mmuJHHigDt</t>
        </is>
      </c>
      <c r="B75" t="inlineStr">
        <is>
          <t>AQUARIUS</t>
        </is>
      </c>
      <c r="C75" t="n">
        <v>3</v>
      </c>
      <c r="D75" t="n">
        <v>5.3</v>
      </c>
      <c r="E75" t="n">
        <v>1.1</v>
      </c>
      <c r="F75" t="n">
        <v>4.81</v>
      </c>
      <c r="G75" t="n">
        <v>0</v>
      </c>
      <c r="H75" t="n">
        <v>1</v>
      </c>
      <c r="I75" t="n">
        <v>0</v>
      </c>
      <c r="J75" t="n">
        <v>-1</v>
      </c>
      <c r="K75" t="n">
        <v>-1</v>
      </c>
      <c r="L75">
        <f>HYPERLINK("https://www.defined.fi/sol/C49Ut3om3QFTDrMZ5Cr8VcTKPpHDcQ2Fv8mmuJHHigDt?maker=DWTKWChgRw9Ri6keXWwfGkGVXqhRFB2mpyPts8nkXVxK","https://www.defined.fi/sol/C49Ut3om3QFTDrMZ5Cr8VcTKPpHDcQ2Fv8mmuJHHigDt?maker=DWTKWChgRw9Ri6keXWwfGkGVXqhRFB2mpyPts8nkXVxK")</f>
        <v/>
      </c>
      <c r="M75">
        <f>HYPERLINK("https://dexscreener.com/solana/C49Ut3om3QFTDrMZ5Cr8VcTKPpHDcQ2Fv8mmuJHHigDt?maker=DWTKWChgRw9Ri6keXWwfGkGVXqhRFB2mpyPts8nkXVxK","https://dexscreener.com/solana/C49Ut3om3QFTDrMZ5Cr8VcTKPpHDcQ2Fv8mmuJHHigDt?maker=DWTKWChgRw9Ri6keXWwfGkGVXqhRFB2mpyPts8nkXVxK")</f>
        <v/>
      </c>
    </row>
    <row r="76">
      <c r="A76" t="inlineStr">
        <is>
          <t>2GMEDWxPhdBicySMjUky49UHgXutxQ8SJjWyrcKPpump</t>
        </is>
      </c>
      <c r="B76" t="inlineStr">
        <is>
          <t>PONK</t>
        </is>
      </c>
      <c r="C76" t="n">
        <v>3</v>
      </c>
      <c r="D76" t="n">
        <v>-12</v>
      </c>
      <c r="E76" t="n">
        <v>-0.4</v>
      </c>
      <c r="F76" t="n">
        <v>30.07</v>
      </c>
      <c r="G76" t="n">
        <v>18.07</v>
      </c>
      <c r="H76" t="n">
        <v>7</v>
      </c>
      <c r="I76" t="n">
        <v>2</v>
      </c>
      <c r="J76" t="n">
        <v>-1</v>
      </c>
      <c r="K76" t="n">
        <v>-1</v>
      </c>
      <c r="L76">
        <f>HYPERLINK("https://www.defined.fi/sol/2GMEDWxPhdBicySMjUky49UHgXutxQ8SJjWyrcKPpump?maker=DWTKWChgRw9Ri6keXWwfGkGVXqhRFB2mpyPts8nkXVxK","https://www.defined.fi/sol/2GMEDWxPhdBicySMjUky49UHgXutxQ8SJjWyrcKPpump?maker=DWTKWChgRw9Ri6keXWwfGkGVXqhRFB2mpyPts8nkXVxK")</f>
        <v/>
      </c>
      <c r="M76">
        <f>HYPERLINK("https://dexscreener.com/solana/2GMEDWxPhdBicySMjUky49UHgXutxQ8SJjWyrcKPpump?maker=DWTKWChgRw9Ri6keXWwfGkGVXqhRFB2mpyPts8nkXVxK","https://dexscreener.com/solana/2GMEDWxPhdBicySMjUky49UHgXutxQ8SJjWyrcKPpump?maker=DWTKWChgRw9Ri6keXWwfGkGVXqhRFB2mpyPts8nkXVxK")</f>
        <v/>
      </c>
    </row>
    <row r="77">
      <c r="A77" t="inlineStr">
        <is>
          <t>FqnqT1GKi8S4Gyk5wnSKvJjXW48HqGtKJt9WS4o2pump</t>
        </is>
      </c>
      <c r="B77" t="inlineStr">
        <is>
          <t>Bakso</t>
        </is>
      </c>
      <c r="C77" t="n">
        <v>3</v>
      </c>
      <c r="D77" t="n">
        <v>6.44</v>
      </c>
      <c r="E77" t="n">
        <v>0.33</v>
      </c>
      <c r="F77" t="n">
        <v>19.3</v>
      </c>
      <c r="G77" t="n">
        <v>25.74</v>
      </c>
      <c r="H77" t="n">
        <v>3</v>
      </c>
      <c r="I77" t="n">
        <v>2</v>
      </c>
      <c r="J77" t="n">
        <v>-1</v>
      </c>
      <c r="K77" t="n">
        <v>-1</v>
      </c>
      <c r="L77">
        <f>HYPERLINK("https://www.defined.fi/sol/FqnqT1GKi8S4Gyk5wnSKvJjXW48HqGtKJt9WS4o2pump?maker=DWTKWChgRw9Ri6keXWwfGkGVXqhRFB2mpyPts8nkXVxK","https://www.defined.fi/sol/FqnqT1GKi8S4Gyk5wnSKvJjXW48HqGtKJt9WS4o2pump?maker=DWTKWChgRw9Ri6keXWwfGkGVXqhRFB2mpyPts8nkXVxK")</f>
        <v/>
      </c>
      <c r="M77">
        <f>HYPERLINK("https://dexscreener.com/solana/FqnqT1GKi8S4Gyk5wnSKvJjXW48HqGtKJt9WS4o2pump?maker=DWTKWChgRw9Ri6keXWwfGkGVXqhRFB2mpyPts8nkXVxK","https://dexscreener.com/solana/FqnqT1GKi8S4Gyk5wnSKvJjXW48HqGtKJt9WS4o2pump?maker=DWTKWChgRw9Ri6keXWwfGkGVXqhRFB2mpyPts8nkXVxK")</f>
        <v/>
      </c>
    </row>
    <row r="78">
      <c r="A78" t="inlineStr">
        <is>
          <t>TNSRxcUxoT9xBG3de7PiJyTDYu7kskLqcpddxnEJAS6</t>
        </is>
      </c>
      <c r="B78" t="inlineStr">
        <is>
          <t>TNSR</t>
        </is>
      </c>
      <c r="C78" t="n">
        <v>3</v>
      </c>
      <c r="D78" t="n">
        <v>0</v>
      </c>
      <c r="E78" t="n">
        <v>0</v>
      </c>
      <c r="F78" t="n">
        <v>0</v>
      </c>
      <c r="G78" t="n">
        <v>5.5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HYPERLINK("https://www.defined.fi/sol/TNSRxcUxoT9xBG3de7PiJyTDYu7kskLqcpddxnEJAS6?maker=DWTKWChgRw9Ri6keXWwfGkGVXqhRFB2mpyPts8nkXVxK","https://www.defined.fi/sol/TNSRxcUxoT9xBG3de7PiJyTDYu7kskLqcpddxnEJAS6?maker=DWTKWChgRw9Ri6keXWwfGkGVXqhRFB2mpyPts8nkXVxK")</f>
        <v/>
      </c>
      <c r="M78">
        <f>HYPERLINK("https://dexscreener.com/solana/TNSRxcUxoT9xBG3de7PiJyTDYu7kskLqcpddxnEJAS6?maker=DWTKWChgRw9Ri6keXWwfGkGVXqhRFB2mpyPts8nkXVxK","https://dexscreener.com/solana/TNSRxcUxoT9xBG3de7PiJyTDYu7kskLqcpddxnEJAS6?maker=DWTKWChgRw9Ri6keXWwfGkGVXqhRFB2mpyPts8nkXVxK")</f>
        <v/>
      </c>
    </row>
    <row r="79">
      <c r="A79" t="inlineStr">
        <is>
          <t>8sj6CvKd8tZttApYFpDKfTrA2osx1eemhemK1YMbpump</t>
        </is>
      </c>
      <c r="B79" t="inlineStr">
        <is>
          <t>DINGUS</t>
        </is>
      </c>
      <c r="C79" t="n">
        <v>3</v>
      </c>
      <c r="D79" t="n">
        <v>-2.85</v>
      </c>
      <c r="E79" t="n">
        <v>-0.59</v>
      </c>
      <c r="F79" t="n">
        <v>4.87</v>
      </c>
      <c r="G79" t="n">
        <v>2.02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HYPERLINK("https://www.defined.fi/sol/8sj6CvKd8tZttApYFpDKfTrA2osx1eemhemK1YMbpump?maker=DWTKWChgRw9Ri6keXWwfGkGVXqhRFB2mpyPts8nkXVxK","https://www.defined.fi/sol/8sj6CvKd8tZttApYFpDKfTrA2osx1eemhemK1YMbpump?maker=DWTKWChgRw9Ri6keXWwfGkGVXqhRFB2mpyPts8nkXVxK")</f>
        <v/>
      </c>
      <c r="M79">
        <f>HYPERLINK("https://dexscreener.com/solana/8sj6CvKd8tZttApYFpDKfTrA2osx1eemhemK1YMbpump?maker=DWTKWChgRw9Ri6keXWwfGkGVXqhRFB2mpyPts8nkXVxK","https://dexscreener.com/solana/8sj6CvKd8tZttApYFpDKfTrA2osx1eemhemK1YMbpump?maker=DWTKWChgRw9Ri6keXWwfGkGVXqhRFB2mpyPts8nkXVxK")</f>
        <v/>
      </c>
    </row>
    <row r="80">
      <c r="A80" t="inlineStr">
        <is>
          <t>8wThJ3KAyGWKbZMUg7Pna9SstayjXCvfiwhf75WLpump</t>
        </is>
      </c>
      <c r="B80" t="inlineStr">
        <is>
          <t>SOGMA</t>
        </is>
      </c>
      <c r="C80" t="n">
        <v>3</v>
      </c>
      <c r="D80" t="n">
        <v>-1.53</v>
      </c>
      <c r="E80" t="n">
        <v>-0.32</v>
      </c>
      <c r="F80" t="n">
        <v>4.86</v>
      </c>
      <c r="G80" t="n">
        <v>3.32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HYPERLINK("https://www.defined.fi/sol/8wThJ3KAyGWKbZMUg7Pna9SstayjXCvfiwhf75WLpump?maker=DWTKWChgRw9Ri6keXWwfGkGVXqhRFB2mpyPts8nkXVxK","https://www.defined.fi/sol/8wThJ3KAyGWKbZMUg7Pna9SstayjXCvfiwhf75WLpump?maker=DWTKWChgRw9Ri6keXWwfGkGVXqhRFB2mpyPts8nkXVxK")</f>
        <v/>
      </c>
      <c r="M80">
        <f>HYPERLINK("https://dexscreener.com/solana/8wThJ3KAyGWKbZMUg7Pna9SstayjXCvfiwhf75WLpump?maker=DWTKWChgRw9Ri6keXWwfGkGVXqhRFB2mpyPts8nkXVxK","https://dexscreener.com/solana/8wThJ3KAyGWKbZMUg7Pna9SstayjXCvfiwhf75WLpump?maker=DWTKWChgRw9Ri6keXWwfGkGVXqhRFB2mpyPts8nkXVxK")</f>
        <v/>
      </c>
    </row>
    <row r="81">
      <c r="A81" t="inlineStr">
        <is>
          <t>DriFtupJYLTosbwoN8koMbEYSx54aFAVLddWsbksjwg7</t>
        </is>
      </c>
      <c r="B81" t="inlineStr">
        <is>
          <t>DRIFT</t>
        </is>
      </c>
      <c r="C81" t="n">
        <v>3</v>
      </c>
      <c r="D81" t="n">
        <v>-0.742</v>
      </c>
      <c r="E81" t="n">
        <v>-0.04</v>
      </c>
      <c r="F81" t="n">
        <v>19.21</v>
      </c>
      <c r="G81" t="n">
        <v>18.47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HYPERLINK("https://www.defined.fi/sol/DriFtupJYLTosbwoN8koMbEYSx54aFAVLddWsbksjwg7?maker=DWTKWChgRw9Ri6keXWwfGkGVXqhRFB2mpyPts8nkXVxK","https://www.defined.fi/sol/DriFtupJYLTosbwoN8koMbEYSx54aFAVLddWsbksjwg7?maker=DWTKWChgRw9Ri6keXWwfGkGVXqhRFB2mpyPts8nkXVxK")</f>
        <v/>
      </c>
      <c r="M81">
        <f>HYPERLINK("https://dexscreener.com/solana/DriFtupJYLTosbwoN8koMbEYSx54aFAVLddWsbksjwg7?maker=DWTKWChgRw9Ri6keXWwfGkGVXqhRFB2mpyPts8nkXVxK","https://dexscreener.com/solana/DriFtupJYLTosbwoN8koMbEYSx54aFAVLddWsbksjwg7?maker=DWTKWChgRw9Ri6keXWwfGkGVXqhRFB2mpyPts8nkXVxK")</f>
        <v/>
      </c>
    </row>
    <row r="82">
      <c r="A82" t="inlineStr">
        <is>
          <t>AURYydfxJib1ZkTir1Jn1J9ECYUtjb6rKQVmtYaixWPP</t>
        </is>
      </c>
      <c r="B82" t="inlineStr">
        <is>
          <t>AURY</t>
        </is>
      </c>
      <c r="C82" t="n">
        <v>3</v>
      </c>
      <c r="D82" t="n">
        <v>-17.43</v>
      </c>
      <c r="E82" t="n">
        <v>-0.35</v>
      </c>
      <c r="F82" t="n">
        <v>58.61</v>
      </c>
      <c r="G82" t="n">
        <v>32.94</v>
      </c>
      <c r="H82" t="n">
        <v>2</v>
      </c>
      <c r="I82" t="n">
        <v>1</v>
      </c>
      <c r="J82" t="n">
        <v>-1</v>
      </c>
      <c r="K82" t="n">
        <v>-1</v>
      </c>
      <c r="L82">
        <f>HYPERLINK("https://www.defined.fi/sol/AURYydfxJib1ZkTir1Jn1J9ECYUtjb6rKQVmtYaixWPP?maker=DWTKWChgRw9Ri6keXWwfGkGVXqhRFB2mpyPts8nkXVxK","https://www.defined.fi/sol/AURYydfxJib1ZkTir1Jn1J9ECYUtjb6rKQVmtYaixWPP?maker=DWTKWChgRw9Ri6keXWwfGkGVXqhRFB2mpyPts8nkXVxK")</f>
        <v/>
      </c>
      <c r="M82">
        <f>HYPERLINK("https://dexscreener.com/solana/AURYydfxJib1ZkTir1Jn1J9ECYUtjb6rKQVmtYaixWPP?maker=DWTKWChgRw9Ri6keXWwfGkGVXqhRFB2mpyPts8nkXVxK","https://dexscreener.com/solana/AURYydfxJib1ZkTir1Jn1J9ECYUtjb6rKQVmtYaixWPP?maker=DWTKWChgRw9Ri6keXWwfGkGVXqhRFB2mpyPts8nkXVxK")</f>
        <v/>
      </c>
    </row>
    <row r="83">
      <c r="A83" t="inlineStr">
        <is>
          <t>J3NKxxXZcnNiMjKw9hYb2K4LUxgwB6t1FtPtQVsv3KFr</t>
        </is>
      </c>
      <c r="B83" t="inlineStr">
        <is>
          <t>SPX</t>
        </is>
      </c>
      <c r="C83" t="n">
        <v>4</v>
      </c>
      <c r="D83" t="n">
        <v>1.75</v>
      </c>
      <c r="E83" t="n">
        <v>0.02</v>
      </c>
      <c r="F83" t="n">
        <v>106.51</v>
      </c>
      <c r="G83" t="n">
        <v>108.26</v>
      </c>
      <c r="H83" t="n">
        <v>6</v>
      </c>
      <c r="I83" t="n">
        <v>2</v>
      </c>
      <c r="J83" t="n">
        <v>-1</v>
      </c>
      <c r="K83" t="n">
        <v>-1</v>
      </c>
      <c r="L83">
        <f>HYPERLINK("https://www.defined.fi/sol/J3NKxxXZcnNiMjKw9hYb2K4LUxgwB6t1FtPtQVsv3KFr?maker=DWTKWChgRw9Ri6keXWwfGkGVXqhRFB2mpyPts8nkXVxK","https://www.defined.fi/sol/J3NKxxXZcnNiMjKw9hYb2K4LUxgwB6t1FtPtQVsv3KFr?maker=DWTKWChgRw9Ri6keXWwfGkGVXqhRFB2mpyPts8nkXVxK")</f>
        <v/>
      </c>
      <c r="M83">
        <f>HYPERLINK("https://dexscreener.com/solana/J3NKxxXZcnNiMjKw9hYb2K4LUxgwB6t1FtPtQVsv3KFr?maker=DWTKWChgRw9Ri6keXWwfGkGVXqhRFB2mpyPts8nkXVxK","https://dexscreener.com/solana/J3NKxxXZcnNiMjKw9hYb2K4LUxgwB6t1FtPtQVsv3KFr?maker=DWTKWChgRw9Ri6keXWwfGkGVXqhRFB2mpyPts8nkXVxK")</f>
        <v/>
      </c>
    </row>
    <row r="84">
      <c r="A84" t="inlineStr">
        <is>
          <t>99ouK5YUK3JPGCPX9joNtHsMU7NPpU7w91JN4kdQ97po</t>
        </is>
      </c>
      <c r="B84" t="inlineStr">
        <is>
          <t>AI</t>
        </is>
      </c>
      <c r="C84" t="n">
        <v>4</v>
      </c>
      <c r="D84" t="n">
        <v>-0.205</v>
      </c>
      <c r="E84" t="n">
        <v>-0</v>
      </c>
      <c r="F84" t="n">
        <v>51.07</v>
      </c>
      <c r="G84" t="n">
        <v>50.87</v>
      </c>
      <c r="H84" t="n">
        <v>5</v>
      </c>
      <c r="I84" t="n">
        <v>3</v>
      </c>
      <c r="J84" t="n">
        <v>-1</v>
      </c>
      <c r="K84" t="n">
        <v>-1</v>
      </c>
      <c r="L84">
        <f>HYPERLINK("https://www.defined.fi/sol/99ouK5YUK3JPGCPX9joNtHsMU7NPpU7w91JN4kdQ97po?maker=DWTKWChgRw9Ri6keXWwfGkGVXqhRFB2mpyPts8nkXVxK","https://www.defined.fi/sol/99ouK5YUK3JPGCPX9joNtHsMU7NPpU7w91JN4kdQ97po?maker=DWTKWChgRw9Ri6keXWwfGkGVXqhRFB2mpyPts8nkXVxK")</f>
        <v/>
      </c>
      <c r="M84">
        <f>HYPERLINK("https://dexscreener.com/solana/99ouK5YUK3JPGCPX9joNtHsMU7NPpU7w91JN4kdQ97po?maker=DWTKWChgRw9Ri6keXWwfGkGVXqhRFB2mpyPts8nkXVxK","https://dexscreener.com/solana/99ouK5YUK3JPGCPX9joNtHsMU7NPpU7w91JN4kdQ97po?maker=DWTKWChgRw9Ri6keXWwfGkGVXqhRFB2mpyPts8nkXVxK")</f>
        <v/>
      </c>
    </row>
    <row r="85">
      <c r="A85" t="inlineStr">
        <is>
          <t>8Bn864F5AkghQVLxthwUz9N4HbLgYf7Ei7VSY9Fipump</t>
        </is>
      </c>
      <c r="B85" t="inlineStr">
        <is>
          <t>BNIGGA</t>
        </is>
      </c>
      <c r="C85" t="n">
        <v>4</v>
      </c>
      <c r="D85" t="n">
        <v>-0.758</v>
      </c>
      <c r="E85" t="n">
        <v>-0.04</v>
      </c>
      <c r="F85" t="n">
        <v>20.41</v>
      </c>
      <c r="G85" t="n">
        <v>19.65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HYPERLINK("https://www.defined.fi/sol/8Bn864F5AkghQVLxthwUz9N4HbLgYf7Ei7VSY9Fipump?maker=DWTKWChgRw9Ri6keXWwfGkGVXqhRFB2mpyPts8nkXVxK","https://www.defined.fi/sol/8Bn864F5AkghQVLxthwUz9N4HbLgYf7Ei7VSY9Fipump?maker=DWTKWChgRw9Ri6keXWwfGkGVXqhRFB2mpyPts8nkXVxK")</f>
        <v/>
      </c>
      <c r="M85">
        <f>HYPERLINK("https://dexscreener.com/solana/8Bn864F5AkghQVLxthwUz9N4HbLgYf7Ei7VSY9Fipump?maker=DWTKWChgRw9Ri6keXWwfGkGVXqhRFB2mpyPts8nkXVxK","https://dexscreener.com/solana/8Bn864F5AkghQVLxthwUz9N4HbLgYf7Ei7VSY9Fipump?maker=DWTKWChgRw9Ri6keXWwfGkGVXqhRFB2mpyPts8nkXVxK")</f>
        <v/>
      </c>
    </row>
    <row r="86">
      <c r="A86" t="inlineStr">
        <is>
          <t>HeCFQ5hiDZRKVYEuDF1LYBfbYfqAg98CQtbrTR7ipump</t>
        </is>
      </c>
      <c r="B86" t="inlineStr">
        <is>
          <t>MEOWMEOW</t>
        </is>
      </c>
      <c r="C86" t="n">
        <v>4</v>
      </c>
      <c r="D86" t="n">
        <v>-1.16</v>
      </c>
      <c r="E86" t="n">
        <v>-0.04</v>
      </c>
      <c r="F86" t="n">
        <v>33.69</v>
      </c>
      <c r="G86" t="n">
        <v>32.53</v>
      </c>
      <c r="H86" t="n">
        <v>2</v>
      </c>
      <c r="I86" t="n">
        <v>2</v>
      </c>
      <c r="J86" t="n">
        <v>-1</v>
      </c>
      <c r="K86" t="n">
        <v>-1</v>
      </c>
      <c r="L86">
        <f>HYPERLINK("https://www.defined.fi/sol/HeCFQ5hiDZRKVYEuDF1LYBfbYfqAg98CQtbrTR7ipump?maker=DWTKWChgRw9Ri6keXWwfGkGVXqhRFB2mpyPts8nkXVxK","https://www.defined.fi/sol/HeCFQ5hiDZRKVYEuDF1LYBfbYfqAg98CQtbrTR7ipump?maker=DWTKWChgRw9Ri6keXWwfGkGVXqhRFB2mpyPts8nkXVxK")</f>
        <v/>
      </c>
      <c r="M86">
        <f>HYPERLINK("https://dexscreener.com/solana/HeCFQ5hiDZRKVYEuDF1LYBfbYfqAg98CQtbrTR7ipump?maker=DWTKWChgRw9Ri6keXWwfGkGVXqhRFB2mpyPts8nkXVxK","https://dexscreener.com/solana/HeCFQ5hiDZRKVYEuDF1LYBfbYfqAg98CQtbrTR7ipump?maker=DWTKWChgRw9Ri6keXWwfGkGVXqhRFB2mpyPts8nkXVxK")</f>
        <v/>
      </c>
    </row>
    <row r="87">
      <c r="A87" t="inlineStr">
        <is>
          <t>572G48h3xTxLs5oKngnfjwkF99D264ePcABgPLFXpump</t>
        </is>
      </c>
      <c r="B87" t="inlineStr">
        <is>
          <t>lxxx</t>
        </is>
      </c>
      <c r="C87" t="n">
        <v>4</v>
      </c>
      <c r="D87" t="n">
        <v>-0.157</v>
      </c>
      <c r="E87" t="n">
        <v>-0.02</v>
      </c>
      <c r="F87" t="n">
        <v>9.619999999999999</v>
      </c>
      <c r="G87" t="n">
        <v>9.470000000000001</v>
      </c>
      <c r="H87" t="n">
        <v>2</v>
      </c>
      <c r="I87" t="n">
        <v>1</v>
      </c>
      <c r="J87" t="n">
        <v>-1</v>
      </c>
      <c r="K87" t="n">
        <v>-1</v>
      </c>
      <c r="L87">
        <f>HYPERLINK("https://www.defined.fi/sol/572G48h3xTxLs5oKngnfjwkF99D264ePcABgPLFXpump?maker=DWTKWChgRw9Ri6keXWwfGkGVXqhRFB2mpyPts8nkXVxK","https://www.defined.fi/sol/572G48h3xTxLs5oKngnfjwkF99D264ePcABgPLFXpump?maker=DWTKWChgRw9Ri6keXWwfGkGVXqhRFB2mpyPts8nkXVxK")</f>
        <v/>
      </c>
      <c r="M87">
        <f>HYPERLINK("https://dexscreener.com/solana/572G48h3xTxLs5oKngnfjwkF99D264ePcABgPLFXpump?maker=DWTKWChgRw9Ri6keXWwfGkGVXqhRFB2mpyPts8nkXVxK","https://dexscreener.com/solana/572G48h3xTxLs5oKngnfjwkF99D264ePcABgPLFXpump?maker=DWTKWChgRw9Ri6keXWwfGkGVXqhRFB2mpyPts8nkXVxK")</f>
        <v/>
      </c>
    </row>
    <row r="88">
      <c r="A88" t="inlineStr">
        <is>
          <t>DFVa5f8FtnwAimjL9NhqT8V1XZWxTQm8LomTcXERqPoi</t>
        </is>
      </c>
      <c r="B88" t="inlineStr">
        <is>
          <t>MARU</t>
        </is>
      </c>
      <c r="C88" t="n">
        <v>4</v>
      </c>
      <c r="D88" t="n">
        <v>0</v>
      </c>
      <c r="E88" t="n">
        <v>0</v>
      </c>
      <c r="F88" t="n">
        <v>0</v>
      </c>
      <c r="G88" t="n">
        <v>0.02</v>
      </c>
      <c r="H88" t="n">
        <v>0</v>
      </c>
      <c r="I88" t="n">
        <v>1</v>
      </c>
      <c r="J88" t="n">
        <v>-1</v>
      </c>
      <c r="K88" t="n">
        <v>-1</v>
      </c>
      <c r="L88">
        <f>HYPERLINK("https://www.defined.fi/sol/DFVa5f8FtnwAimjL9NhqT8V1XZWxTQm8LomTcXERqPoi?maker=DWTKWChgRw9Ri6keXWwfGkGVXqhRFB2mpyPts8nkXVxK","https://www.defined.fi/sol/DFVa5f8FtnwAimjL9NhqT8V1XZWxTQm8LomTcXERqPoi?maker=DWTKWChgRw9Ri6keXWwfGkGVXqhRFB2mpyPts8nkXVxK")</f>
        <v/>
      </c>
      <c r="M88">
        <f>HYPERLINK("https://dexscreener.com/solana/DFVa5f8FtnwAimjL9NhqT8V1XZWxTQm8LomTcXERqPoi?maker=DWTKWChgRw9Ri6keXWwfGkGVXqhRFB2mpyPts8nkXVxK","https://dexscreener.com/solana/DFVa5f8FtnwAimjL9NhqT8V1XZWxTQm8LomTcXERqPoi?maker=DWTKWChgRw9Ri6keXWwfGkGVXqhRFB2mpyPts8nkXVxK")</f>
        <v/>
      </c>
    </row>
    <row r="89">
      <c r="A89" t="inlineStr">
        <is>
          <t>H4issRCqw7BWBhk235Bj4P8zCWdV1utyDx6KuGghmGJC</t>
        </is>
      </c>
      <c r="B89" t="inlineStr">
        <is>
          <t>GIKO</t>
        </is>
      </c>
      <c r="C89" t="n">
        <v>4</v>
      </c>
      <c r="D89" t="n">
        <v>-11.98</v>
      </c>
      <c r="E89" t="n">
        <v>-0.99</v>
      </c>
      <c r="F89" t="n">
        <v>12.1</v>
      </c>
      <c r="G89" t="n">
        <v>0.12</v>
      </c>
      <c r="H89" t="n">
        <v>0</v>
      </c>
      <c r="I89" t="n">
        <v>1</v>
      </c>
      <c r="J89" t="n">
        <v>-1</v>
      </c>
      <c r="K89" t="n">
        <v>-1</v>
      </c>
      <c r="L89">
        <f>HYPERLINK("https://www.defined.fi/sol/H4issRCqw7BWBhk235Bj4P8zCWdV1utyDx6KuGghmGJC?maker=DWTKWChgRw9Ri6keXWwfGkGVXqhRFB2mpyPts8nkXVxK","https://www.defined.fi/sol/H4issRCqw7BWBhk235Bj4P8zCWdV1utyDx6KuGghmGJC?maker=DWTKWChgRw9Ri6keXWwfGkGVXqhRFB2mpyPts8nkXVxK")</f>
        <v/>
      </c>
      <c r="M89">
        <f>HYPERLINK("https://dexscreener.com/solana/H4issRCqw7BWBhk235Bj4P8zCWdV1utyDx6KuGghmGJC?maker=DWTKWChgRw9Ri6keXWwfGkGVXqhRFB2mpyPts8nkXVxK","https://dexscreener.com/solana/H4issRCqw7BWBhk235Bj4P8zCWdV1utyDx6KuGghmGJC?maker=DWTKWChgRw9Ri6keXWwfGkGVXqhRFB2mpyPts8nkXVxK")</f>
        <v/>
      </c>
    </row>
    <row r="90">
      <c r="A90" t="inlineStr">
        <is>
          <t>4Hcm1TfA1MvVhCQHvJCcKL7ymUhJZAV7P439H5ZHnKRh</t>
        </is>
      </c>
      <c r="B90" t="inlineStr">
        <is>
          <t>test</t>
        </is>
      </c>
      <c r="C90" t="n">
        <v>4</v>
      </c>
      <c r="D90" t="n">
        <v>-3.19</v>
      </c>
      <c r="E90" t="n">
        <v>-0.8</v>
      </c>
      <c r="F90" t="n">
        <v>4</v>
      </c>
      <c r="G90" t="n">
        <v>0.8139999999999999</v>
      </c>
      <c r="H90" t="n">
        <v>0</v>
      </c>
      <c r="I90" t="n">
        <v>1</v>
      </c>
      <c r="J90" t="n">
        <v>-1</v>
      </c>
      <c r="K90" t="n">
        <v>-1</v>
      </c>
      <c r="L90">
        <f>HYPERLINK("https://www.defined.fi/sol/4Hcm1TfA1MvVhCQHvJCcKL7ymUhJZAV7P439H5ZHnKRh?maker=DWTKWChgRw9Ri6keXWwfGkGVXqhRFB2mpyPts8nkXVxK","https://www.defined.fi/sol/4Hcm1TfA1MvVhCQHvJCcKL7ymUhJZAV7P439H5ZHnKRh?maker=DWTKWChgRw9Ri6keXWwfGkGVXqhRFB2mpyPts8nkXVxK")</f>
        <v/>
      </c>
      <c r="M90">
        <f>HYPERLINK("https://dexscreener.com/solana/4Hcm1TfA1MvVhCQHvJCcKL7ymUhJZAV7P439H5ZHnKRh?maker=DWTKWChgRw9Ri6keXWwfGkGVXqhRFB2mpyPts8nkXVxK","https://dexscreener.com/solana/4Hcm1TfA1MvVhCQHvJCcKL7ymUhJZAV7P439H5ZHnKRh?maker=DWTKWChgRw9Ri6keXWwfGkGVXqhRFB2mpyPts8nkXVxK")</f>
        <v/>
      </c>
    </row>
    <row r="91">
      <c r="A91" t="inlineStr">
        <is>
          <t>DPaQfq5sFnoqw2Sh9WMmmASFL9LNu6RdtDqwE1tab2tB</t>
        </is>
      </c>
      <c r="B91" t="inlineStr">
        <is>
          <t>SKBDI</t>
        </is>
      </c>
      <c r="C91" t="n">
        <v>4</v>
      </c>
      <c r="D91" t="n">
        <v>18.13</v>
      </c>
      <c r="E91" t="n">
        <v>0.14</v>
      </c>
      <c r="F91" t="n">
        <v>128.19</v>
      </c>
      <c r="G91" t="n">
        <v>146.32</v>
      </c>
      <c r="H91" t="n">
        <v>4</v>
      </c>
      <c r="I91" t="n">
        <v>1</v>
      </c>
      <c r="J91" t="n">
        <v>-1</v>
      </c>
      <c r="K91" t="n">
        <v>-1</v>
      </c>
      <c r="L91">
        <f>HYPERLINK("https://www.defined.fi/sol/DPaQfq5sFnoqw2Sh9WMmmASFL9LNu6RdtDqwE1tab2tB?maker=DWTKWChgRw9Ri6keXWwfGkGVXqhRFB2mpyPts8nkXVxK","https://www.defined.fi/sol/DPaQfq5sFnoqw2Sh9WMmmASFL9LNu6RdtDqwE1tab2tB?maker=DWTKWChgRw9Ri6keXWwfGkGVXqhRFB2mpyPts8nkXVxK")</f>
        <v/>
      </c>
      <c r="M91">
        <f>HYPERLINK("https://dexscreener.com/solana/DPaQfq5sFnoqw2Sh9WMmmASFL9LNu6RdtDqwE1tab2tB?maker=DWTKWChgRw9Ri6keXWwfGkGVXqhRFB2mpyPts8nkXVxK","https://dexscreener.com/solana/DPaQfq5sFnoqw2Sh9WMmmASFL9LNu6RdtDqwE1tab2tB?maker=DWTKWChgRw9Ri6keXWwfGkGVXqhRFB2mpyPts8nkXVxK")</f>
        <v/>
      </c>
    </row>
    <row r="92">
      <c r="A92" t="inlineStr">
        <is>
          <t>69kdRLyP5DTRkpHraaSZAQbWmAwzF9guKjZfzMXzcbAs</t>
        </is>
      </c>
      <c r="B92" t="inlineStr">
        <is>
          <t>USA</t>
        </is>
      </c>
      <c r="C92" t="n">
        <v>4</v>
      </c>
      <c r="D92" t="n">
        <v>28.04</v>
      </c>
      <c r="E92" t="n">
        <v>0.14</v>
      </c>
      <c r="F92" t="n">
        <v>196.88</v>
      </c>
      <c r="G92" t="n">
        <v>224.92</v>
      </c>
      <c r="H92" t="n">
        <v>5</v>
      </c>
      <c r="I92" t="n">
        <v>5</v>
      </c>
      <c r="J92" t="n">
        <v>-1</v>
      </c>
      <c r="K92" t="n">
        <v>-1</v>
      </c>
      <c r="L92">
        <f>HYPERLINK("https://www.defined.fi/sol/69kdRLyP5DTRkpHraaSZAQbWmAwzF9guKjZfzMXzcbAs?maker=DWTKWChgRw9Ri6keXWwfGkGVXqhRFB2mpyPts8nkXVxK","https://www.defined.fi/sol/69kdRLyP5DTRkpHraaSZAQbWmAwzF9guKjZfzMXzcbAs?maker=DWTKWChgRw9Ri6keXWwfGkGVXqhRFB2mpyPts8nkXVxK")</f>
        <v/>
      </c>
      <c r="M92">
        <f>HYPERLINK("https://dexscreener.com/solana/69kdRLyP5DTRkpHraaSZAQbWmAwzF9guKjZfzMXzcbAs?maker=DWTKWChgRw9Ri6keXWwfGkGVXqhRFB2mpyPts8nkXVxK","https://dexscreener.com/solana/69kdRLyP5DTRkpHraaSZAQbWmAwzF9guKjZfzMXzcbAs?maker=DWTKWChgRw9Ri6keXWwfGkGVXqhRFB2mpyPts8nkXVxK")</f>
        <v/>
      </c>
    </row>
    <row r="93">
      <c r="A93" t="inlineStr">
        <is>
          <t>PUPLWzMfACfkSDe2btZg2axsxum2fvfM5tjKjHQJFnu</t>
        </is>
      </c>
      <c r="B93" t="inlineStr">
        <is>
          <t>SPINCAT</t>
        </is>
      </c>
      <c r="C93" t="n">
        <v>5</v>
      </c>
      <c r="D93" t="n">
        <v>3.39</v>
      </c>
      <c r="E93" t="n">
        <v>0.22</v>
      </c>
      <c r="F93" t="n">
        <v>33.47</v>
      </c>
      <c r="G93" t="n">
        <v>18.92</v>
      </c>
      <c r="H93" t="n">
        <v>0</v>
      </c>
      <c r="I93" t="n">
        <v>1</v>
      </c>
      <c r="J93" t="n">
        <v>-1</v>
      </c>
      <c r="K93" t="n">
        <v>-1</v>
      </c>
      <c r="L93">
        <f>HYPERLINK("https://www.defined.fi/sol/PUPLWzMfACfkSDe2btZg2axsxum2fvfM5tjKjHQJFnu?maker=DWTKWChgRw9Ri6keXWwfGkGVXqhRFB2mpyPts8nkXVxK","https://www.defined.fi/sol/PUPLWzMfACfkSDe2btZg2axsxum2fvfM5tjKjHQJFnu?maker=DWTKWChgRw9Ri6keXWwfGkGVXqhRFB2mpyPts8nkXVxK")</f>
        <v/>
      </c>
      <c r="M93">
        <f>HYPERLINK("https://dexscreener.com/solana/PUPLWzMfACfkSDe2btZg2axsxum2fvfM5tjKjHQJFnu?maker=DWTKWChgRw9Ri6keXWwfGkGVXqhRFB2mpyPts8nkXVxK","https://dexscreener.com/solana/PUPLWzMfACfkSDe2btZg2axsxum2fvfM5tjKjHQJFnu?maker=DWTKWChgRw9Ri6keXWwfGkGVXqhRFB2mpyPts8nkXVxK")</f>
        <v/>
      </c>
    </row>
    <row r="94">
      <c r="A94" t="inlineStr">
        <is>
          <t>AtTUzJVrPkBTXwiMZivVRKvWmCnVpRfnKq3cc5fopump</t>
        </is>
      </c>
      <c r="B94" t="inlineStr">
        <is>
          <t>CFSM</t>
        </is>
      </c>
      <c r="C94" t="n">
        <v>5</v>
      </c>
      <c r="D94" t="n">
        <v>-16.42</v>
      </c>
      <c r="E94" t="n">
        <v>-0.26</v>
      </c>
      <c r="F94" t="n">
        <v>62.22</v>
      </c>
      <c r="G94" t="n">
        <v>45.8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HYPERLINK("https://www.defined.fi/sol/AtTUzJVrPkBTXwiMZivVRKvWmCnVpRfnKq3cc5fopump?maker=DWTKWChgRw9Ri6keXWwfGkGVXqhRFB2mpyPts8nkXVxK","https://www.defined.fi/sol/AtTUzJVrPkBTXwiMZivVRKvWmCnVpRfnKq3cc5fopump?maker=DWTKWChgRw9Ri6keXWwfGkGVXqhRFB2mpyPts8nkXVxK")</f>
        <v/>
      </c>
      <c r="M94">
        <f>HYPERLINK("https://dexscreener.com/solana/AtTUzJVrPkBTXwiMZivVRKvWmCnVpRfnKq3cc5fopump?maker=DWTKWChgRw9Ri6keXWwfGkGVXqhRFB2mpyPts8nkXVxK","https://dexscreener.com/solana/AtTUzJVrPkBTXwiMZivVRKvWmCnVpRfnKq3cc5fopump?maker=DWTKWChgRw9Ri6keXWwfGkGVXqhRFB2mpyPts8nkXVxK")</f>
        <v/>
      </c>
    </row>
    <row r="95">
      <c r="A95" t="inlineStr">
        <is>
          <t>D8r8XTuCrUhLheWeGXSwC3G92RhASficV3YA7B2XWcLv</t>
        </is>
      </c>
      <c r="B95" t="inlineStr">
        <is>
          <t>BAG</t>
        </is>
      </c>
      <c r="C95" t="n">
        <v>5</v>
      </c>
      <c r="D95" t="n">
        <v>1.27</v>
      </c>
      <c r="E95" t="n">
        <v>0.01</v>
      </c>
      <c r="F95" t="n">
        <v>109.6</v>
      </c>
      <c r="G95" t="n">
        <v>110.87</v>
      </c>
      <c r="H95" t="n">
        <v>4</v>
      </c>
      <c r="I95" t="n">
        <v>2</v>
      </c>
      <c r="J95" t="n">
        <v>-1</v>
      </c>
      <c r="K95" t="n">
        <v>-1</v>
      </c>
      <c r="L95">
        <f>HYPERLINK("https://www.defined.fi/sol/D8r8XTuCrUhLheWeGXSwC3G92RhASficV3YA7B2XWcLv?maker=DWTKWChgRw9Ri6keXWwfGkGVXqhRFB2mpyPts8nkXVxK","https://www.defined.fi/sol/D8r8XTuCrUhLheWeGXSwC3G92RhASficV3YA7B2XWcLv?maker=DWTKWChgRw9Ri6keXWwfGkGVXqhRFB2mpyPts8nkXVxK")</f>
        <v/>
      </c>
      <c r="M95">
        <f>HYPERLINK("https://dexscreener.com/solana/D8r8XTuCrUhLheWeGXSwC3G92RhASficV3YA7B2XWcLv?maker=DWTKWChgRw9Ri6keXWwfGkGVXqhRFB2mpyPts8nkXVxK","https://dexscreener.com/solana/D8r8XTuCrUhLheWeGXSwC3G92RhASficV3YA7B2XWcLv?maker=DWTKWChgRw9Ri6keXWwfGkGVXqhRFB2mpyPts8nkXVxK")</f>
        <v/>
      </c>
    </row>
    <row r="96">
      <c r="A96" t="inlineStr">
        <is>
          <t>4j2gUEmfbSAacvSSd6yXo8yEzXCAUVeoXrqLVV3apump</t>
        </is>
      </c>
      <c r="B96" t="inlineStr">
        <is>
          <t>WINTER</t>
        </is>
      </c>
      <c r="C96" t="n">
        <v>5</v>
      </c>
      <c r="D96" t="n">
        <v>23.27</v>
      </c>
      <c r="E96" t="n">
        <v>0.21</v>
      </c>
      <c r="F96" t="n">
        <v>109.39</v>
      </c>
      <c r="G96" t="n">
        <v>132.66</v>
      </c>
      <c r="H96" t="n">
        <v>11</v>
      </c>
      <c r="I96" t="n">
        <v>10</v>
      </c>
      <c r="J96" t="n">
        <v>-1</v>
      </c>
      <c r="K96" t="n">
        <v>-1</v>
      </c>
      <c r="L96">
        <f>HYPERLINK("https://www.defined.fi/sol/4j2gUEmfbSAacvSSd6yXo8yEzXCAUVeoXrqLVV3apump?maker=DWTKWChgRw9Ri6keXWwfGkGVXqhRFB2mpyPts8nkXVxK","https://www.defined.fi/sol/4j2gUEmfbSAacvSSd6yXo8yEzXCAUVeoXrqLVV3apump?maker=DWTKWChgRw9Ri6keXWwfGkGVXqhRFB2mpyPts8nkXVxK")</f>
        <v/>
      </c>
      <c r="M96">
        <f>HYPERLINK("https://dexscreener.com/solana/4j2gUEmfbSAacvSSd6yXo8yEzXCAUVeoXrqLVV3apump?maker=DWTKWChgRw9Ri6keXWwfGkGVXqhRFB2mpyPts8nkXVxK","https://dexscreener.com/solana/4j2gUEmfbSAacvSSd6yXo8yEzXCAUVeoXrqLVV3apump?maker=DWTKWChgRw9Ri6keXWwfGkGVXqhRFB2mpyPts8nkXVxK")</f>
        <v/>
      </c>
    </row>
    <row r="97">
      <c r="A97" t="inlineStr">
        <is>
          <t>Fch1oixTPri8zxBnmdCEADoJW2toyFHxqDZacQkwdvSP</t>
        </is>
      </c>
      <c r="B97" t="inlineStr">
        <is>
          <t>HARAMBE</t>
        </is>
      </c>
      <c r="C97" t="n">
        <v>5</v>
      </c>
      <c r="D97" t="n">
        <v>4.54</v>
      </c>
      <c r="E97" t="n">
        <v>0.07000000000000001</v>
      </c>
      <c r="F97" t="n">
        <v>68.09999999999999</v>
      </c>
      <c r="G97" t="n">
        <v>72.64</v>
      </c>
      <c r="H97" t="n">
        <v>3</v>
      </c>
      <c r="I97" t="n">
        <v>1</v>
      </c>
      <c r="J97" t="n">
        <v>-1</v>
      </c>
      <c r="K97" t="n">
        <v>-1</v>
      </c>
      <c r="L97">
        <f>HYPERLINK("https://www.defined.fi/sol/Fch1oixTPri8zxBnmdCEADoJW2toyFHxqDZacQkwdvSP?maker=DWTKWChgRw9Ri6keXWwfGkGVXqhRFB2mpyPts8nkXVxK","https://www.defined.fi/sol/Fch1oixTPri8zxBnmdCEADoJW2toyFHxqDZacQkwdvSP?maker=DWTKWChgRw9Ri6keXWwfGkGVXqhRFB2mpyPts8nkXVxK")</f>
        <v/>
      </c>
      <c r="M97">
        <f>HYPERLINK("https://dexscreener.com/solana/Fch1oixTPri8zxBnmdCEADoJW2toyFHxqDZacQkwdvSP?maker=DWTKWChgRw9Ri6keXWwfGkGVXqhRFB2mpyPts8nkXVxK","https://dexscreener.com/solana/Fch1oixTPri8zxBnmdCEADoJW2toyFHxqDZacQkwdvSP?maker=DWTKWChgRw9Ri6keXWwfGkGVXqhRFB2mpyPts8nkXVxK")</f>
        <v/>
      </c>
    </row>
    <row r="98">
      <c r="A98" t="inlineStr">
        <is>
          <t>2JcXacFwt9mVAwBQ5nZkYwCyXQkRcdsYrDXn6hj22SbP</t>
        </is>
      </c>
      <c r="B98" t="inlineStr">
        <is>
          <t>mini</t>
        </is>
      </c>
      <c r="C98" t="n">
        <v>5</v>
      </c>
      <c r="D98" t="n">
        <v>-14.29</v>
      </c>
      <c r="E98" t="n">
        <v>-0.05</v>
      </c>
      <c r="F98" t="n">
        <v>289.97</v>
      </c>
      <c r="G98" t="n">
        <v>275.68</v>
      </c>
      <c r="H98" t="n">
        <v>11</v>
      </c>
      <c r="I98" t="n">
        <v>5</v>
      </c>
      <c r="J98" t="n">
        <v>-1</v>
      </c>
      <c r="K98" t="n">
        <v>-1</v>
      </c>
      <c r="L98">
        <f>HYPERLINK("https://www.defined.fi/sol/2JcXacFwt9mVAwBQ5nZkYwCyXQkRcdsYrDXn6hj22SbP?maker=DWTKWChgRw9Ri6keXWwfGkGVXqhRFB2mpyPts8nkXVxK","https://www.defined.fi/sol/2JcXacFwt9mVAwBQ5nZkYwCyXQkRcdsYrDXn6hj22SbP?maker=DWTKWChgRw9Ri6keXWwfGkGVXqhRFB2mpyPts8nkXVxK")</f>
        <v/>
      </c>
      <c r="M98">
        <f>HYPERLINK("https://dexscreener.com/solana/2JcXacFwt9mVAwBQ5nZkYwCyXQkRcdsYrDXn6hj22SbP?maker=DWTKWChgRw9Ri6keXWwfGkGVXqhRFB2mpyPts8nkXVxK","https://dexscreener.com/solana/2JcXacFwt9mVAwBQ5nZkYwCyXQkRcdsYrDXn6hj22SbP?maker=DWTKWChgRw9Ri6keXWwfGkGVXqhRFB2mpyPts8nkXVxK")</f>
        <v/>
      </c>
    </row>
    <row r="99">
      <c r="A99" t="inlineStr">
        <is>
          <t>HbfxH6RJZLsbdpfuy12AXKoWi1uLHrFLSx31ceqYpfTr</t>
        </is>
      </c>
      <c r="B99" t="inlineStr">
        <is>
          <t>GROYPER</t>
        </is>
      </c>
      <c r="C99" t="n">
        <v>5</v>
      </c>
      <c r="D99" t="n">
        <v>-0.5620000000000001</v>
      </c>
      <c r="E99" t="n">
        <v>-0.12</v>
      </c>
      <c r="F99" t="n">
        <v>4.85</v>
      </c>
      <c r="G99" t="n">
        <v>4.28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HYPERLINK("https://www.defined.fi/sol/HbfxH6RJZLsbdpfuy12AXKoWi1uLHrFLSx31ceqYpfTr?maker=DWTKWChgRw9Ri6keXWwfGkGVXqhRFB2mpyPts8nkXVxK","https://www.defined.fi/sol/HbfxH6RJZLsbdpfuy12AXKoWi1uLHrFLSx31ceqYpfTr?maker=DWTKWChgRw9Ri6keXWwfGkGVXqhRFB2mpyPts8nkXVxK")</f>
        <v/>
      </c>
      <c r="M99">
        <f>HYPERLINK("https://dexscreener.com/solana/HbfxH6RJZLsbdpfuy12AXKoWi1uLHrFLSx31ceqYpfTr?maker=DWTKWChgRw9Ri6keXWwfGkGVXqhRFB2mpyPts8nkXVxK","https://dexscreener.com/solana/HbfxH6RJZLsbdpfuy12AXKoWi1uLHrFLSx31ceqYpfTr?maker=DWTKWChgRw9Ri6keXWwfGkGVXqhRFB2mpyPts8nkXVxK")</f>
        <v/>
      </c>
    </row>
    <row r="100">
      <c r="A100" t="inlineStr">
        <is>
          <t>nYerK4wiMzsKxwMKM6KbubwSnMPrctTLN87EswRpump</t>
        </is>
      </c>
      <c r="B100" t="inlineStr">
        <is>
          <t>LUNCHLY</t>
        </is>
      </c>
      <c r="C100" t="n">
        <v>5</v>
      </c>
      <c r="D100" t="n">
        <v>6.07</v>
      </c>
      <c r="E100" t="n">
        <v>1.27</v>
      </c>
      <c r="F100" t="n">
        <v>4.77</v>
      </c>
      <c r="G100" t="n">
        <v>10.84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HYPERLINK("https://www.defined.fi/sol/nYerK4wiMzsKxwMKM6KbubwSnMPrctTLN87EswRpump?maker=DWTKWChgRw9Ri6keXWwfGkGVXqhRFB2mpyPts8nkXVxK","https://www.defined.fi/sol/nYerK4wiMzsKxwMKM6KbubwSnMPrctTLN87EswRpump?maker=DWTKWChgRw9Ri6keXWwfGkGVXqhRFB2mpyPts8nkXVxK")</f>
        <v/>
      </c>
      <c r="M100">
        <f>HYPERLINK("https://dexscreener.com/solana/nYerK4wiMzsKxwMKM6KbubwSnMPrctTLN87EswRpump?maker=DWTKWChgRw9Ri6keXWwfGkGVXqhRFB2mpyPts8nkXVxK","https://dexscreener.com/solana/nYerK4wiMzsKxwMKM6KbubwSnMPrctTLN87EswRpump?maker=DWTKWChgRw9Ri6keXWwfGkGVXqhRFB2mpyPts8nkXVxK")</f>
        <v/>
      </c>
    </row>
    <row r="101">
      <c r="A101" t="inlineStr">
        <is>
          <t>B86ULNdPa2M9pLoHt5vr17VQXuBFXieLVn8KfqM4pump</t>
        </is>
      </c>
      <c r="B101" t="inlineStr">
        <is>
          <t>ROCKET</t>
        </is>
      </c>
      <c r="C101" t="n">
        <v>5</v>
      </c>
      <c r="D101" t="n">
        <v>-3.86</v>
      </c>
      <c r="E101" t="n">
        <v>-0.8100000000000001</v>
      </c>
      <c r="F101" t="n">
        <v>4.76</v>
      </c>
      <c r="G101" t="n">
        <v>0.901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HYPERLINK("https://www.defined.fi/sol/B86ULNdPa2M9pLoHt5vr17VQXuBFXieLVn8KfqM4pump?maker=DWTKWChgRw9Ri6keXWwfGkGVXqhRFB2mpyPts8nkXVxK","https://www.defined.fi/sol/B86ULNdPa2M9pLoHt5vr17VQXuBFXieLVn8KfqM4pump?maker=DWTKWChgRw9Ri6keXWwfGkGVXqhRFB2mpyPts8nkXVxK")</f>
        <v/>
      </c>
      <c r="M101">
        <f>HYPERLINK("https://dexscreener.com/solana/B86ULNdPa2M9pLoHt5vr17VQXuBFXieLVn8KfqM4pump?maker=DWTKWChgRw9Ri6keXWwfGkGVXqhRFB2mpyPts8nkXVxK","https://dexscreener.com/solana/B86ULNdPa2M9pLoHt5vr17VQXuBFXieLVn8KfqM4pump?maker=DWTKWChgRw9Ri6keXWwfGkGVXqhRFB2mpyPts8nkXVxK")</f>
        <v/>
      </c>
    </row>
    <row r="102">
      <c r="A102" t="inlineStr">
        <is>
          <t>CovYuzZVAwHFksMsMF1kk176kJ9szgCJsvQpzyPkpump</t>
        </is>
      </c>
      <c r="B102" t="inlineStr">
        <is>
          <t>KOKORO</t>
        </is>
      </c>
      <c r="C102" t="n">
        <v>5</v>
      </c>
      <c r="D102" t="n">
        <v>-4.08</v>
      </c>
      <c r="E102" t="n">
        <v>-0.86</v>
      </c>
      <c r="F102" t="n">
        <v>4.76</v>
      </c>
      <c r="G102" t="n">
        <v>0.68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HYPERLINK("https://www.defined.fi/sol/CovYuzZVAwHFksMsMF1kk176kJ9szgCJsvQpzyPkpump?maker=DWTKWChgRw9Ri6keXWwfGkGVXqhRFB2mpyPts8nkXVxK","https://www.defined.fi/sol/CovYuzZVAwHFksMsMF1kk176kJ9szgCJsvQpzyPkpump?maker=DWTKWChgRw9Ri6keXWwfGkGVXqhRFB2mpyPts8nkXVxK")</f>
        <v/>
      </c>
      <c r="M102">
        <f>HYPERLINK("https://dexscreener.com/solana/CovYuzZVAwHFksMsMF1kk176kJ9szgCJsvQpzyPkpump?maker=DWTKWChgRw9Ri6keXWwfGkGVXqhRFB2mpyPts8nkXVxK","https://dexscreener.com/solana/CovYuzZVAwHFksMsMF1kk176kJ9szgCJsvQpzyPkpump?maker=DWTKWChgRw9Ri6keXWwfGkGVXqhRFB2mpyPts8nkXVxK")</f>
        <v/>
      </c>
    </row>
    <row r="103">
      <c r="A103" t="inlineStr">
        <is>
          <t>312E4zu9DsWfoU1j4EZd7yrwQZuZZFv14QZQePzxpump</t>
        </is>
      </c>
      <c r="B103" t="inlineStr">
        <is>
          <t>TRADER</t>
        </is>
      </c>
      <c r="C103" t="n">
        <v>5</v>
      </c>
      <c r="D103" t="n">
        <v>-3.49</v>
      </c>
      <c r="E103" t="n">
        <v>-0.73</v>
      </c>
      <c r="F103" t="n">
        <v>4.76</v>
      </c>
      <c r="G103" t="n">
        <v>1.27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HYPERLINK("https://www.defined.fi/sol/312E4zu9DsWfoU1j4EZd7yrwQZuZZFv14QZQePzxpump?maker=DWTKWChgRw9Ri6keXWwfGkGVXqhRFB2mpyPts8nkXVxK","https://www.defined.fi/sol/312E4zu9DsWfoU1j4EZd7yrwQZuZZFv14QZQePzxpump?maker=DWTKWChgRw9Ri6keXWwfGkGVXqhRFB2mpyPts8nkXVxK")</f>
        <v/>
      </c>
      <c r="M103">
        <f>HYPERLINK("https://dexscreener.com/solana/312E4zu9DsWfoU1j4EZd7yrwQZuZZFv14QZQePzxpump?maker=DWTKWChgRw9Ri6keXWwfGkGVXqhRFB2mpyPts8nkXVxK","https://dexscreener.com/solana/312E4zu9DsWfoU1j4EZd7yrwQZuZZFv14QZQePzxpump?maker=DWTKWChgRw9Ri6keXWwfGkGVXqhRFB2mpyPts8nkXVxK")</f>
        <v/>
      </c>
    </row>
    <row r="104">
      <c r="A104" t="inlineStr">
        <is>
          <t>G1MYmjtKUPevNj9FFwfgHHKZGGyqNpJZwayDtSDApump</t>
        </is>
      </c>
      <c r="B104" t="inlineStr">
        <is>
          <t>Berry</t>
        </is>
      </c>
      <c r="C104" t="n">
        <v>5</v>
      </c>
      <c r="D104" t="n">
        <v>-2.33</v>
      </c>
      <c r="E104" t="n">
        <v>-0.49</v>
      </c>
      <c r="F104" t="n">
        <v>4.76</v>
      </c>
      <c r="G104" t="n">
        <v>2.43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HYPERLINK("https://www.defined.fi/sol/G1MYmjtKUPevNj9FFwfgHHKZGGyqNpJZwayDtSDApump?maker=DWTKWChgRw9Ri6keXWwfGkGVXqhRFB2mpyPts8nkXVxK","https://www.defined.fi/sol/G1MYmjtKUPevNj9FFwfgHHKZGGyqNpJZwayDtSDApump?maker=DWTKWChgRw9Ri6keXWwfGkGVXqhRFB2mpyPts8nkXVxK")</f>
        <v/>
      </c>
      <c r="M104">
        <f>HYPERLINK("https://dexscreener.com/solana/G1MYmjtKUPevNj9FFwfgHHKZGGyqNpJZwayDtSDApump?maker=DWTKWChgRw9Ri6keXWwfGkGVXqhRFB2mpyPts8nkXVxK","https://dexscreener.com/solana/G1MYmjtKUPevNj9FFwfgHHKZGGyqNpJZwayDtSDApump?maker=DWTKWChgRw9Ri6keXWwfGkGVXqhRFB2mpyPts8nkXVxK")</f>
        <v/>
      </c>
    </row>
    <row r="105">
      <c r="A105" t="inlineStr">
        <is>
          <t>FQeGyoEJ8FGJxPKiWtyV4gnAxr7gU6GeL8u5iEDmpump</t>
        </is>
      </c>
      <c r="B105" t="inlineStr">
        <is>
          <t>HERMES</t>
        </is>
      </c>
      <c r="C105" t="n">
        <v>5</v>
      </c>
      <c r="D105" t="n">
        <v>0.037</v>
      </c>
      <c r="E105" t="n">
        <v>0.01</v>
      </c>
      <c r="F105" t="n">
        <v>4.76</v>
      </c>
      <c r="G105" t="n">
        <v>4.8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HYPERLINK("https://www.defined.fi/sol/FQeGyoEJ8FGJxPKiWtyV4gnAxr7gU6GeL8u5iEDmpump?maker=DWTKWChgRw9Ri6keXWwfGkGVXqhRFB2mpyPts8nkXVxK","https://www.defined.fi/sol/FQeGyoEJ8FGJxPKiWtyV4gnAxr7gU6GeL8u5iEDmpump?maker=DWTKWChgRw9Ri6keXWwfGkGVXqhRFB2mpyPts8nkXVxK")</f>
        <v/>
      </c>
      <c r="M105">
        <f>HYPERLINK("https://dexscreener.com/solana/FQeGyoEJ8FGJxPKiWtyV4gnAxr7gU6GeL8u5iEDmpump?maker=DWTKWChgRw9Ri6keXWwfGkGVXqhRFB2mpyPts8nkXVxK","https://dexscreener.com/solana/FQeGyoEJ8FGJxPKiWtyV4gnAxr7gU6GeL8u5iEDmpump?maker=DWTKWChgRw9Ri6keXWwfGkGVXqhRFB2mpyPts8nkXVxK")</f>
        <v/>
      </c>
    </row>
    <row r="106">
      <c r="A106" t="inlineStr">
        <is>
          <t>12sCFPJSfe8PXE1aiW28g6ZskJ7w7kKsiAvVzLUXpump</t>
        </is>
      </c>
      <c r="B106" t="inlineStr">
        <is>
          <t>fade</t>
        </is>
      </c>
      <c r="C106" t="n">
        <v>5</v>
      </c>
      <c r="D106" t="n">
        <v>5.05</v>
      </c>
      <c r="E106" t="n">
        <v>1.06</v>
      </c>
      <c r="F106" t="n">
        <v>4.75</v>
      </c>
      <c r="G106" t="n">
        <v>9.81</v>
      </c>
      <c r="H106" t="n">
        <v>1</v>
      </c>
      <c r="I106" t="n">
        <v>2</v>
      </c>
      <c r="J106" t="n">
        <v>-1</v>
      </c>
      <c r="K106" t="n">
        <v>-1</v>
      </c>
      <c r="L106">
        <f>HYPERLINK("https://www.defined.fi/sol/12sCFPJSfe8PXE1aiW28g6ZskJ7w7kKsiAvVzLUXpump?maker=DWTKWChgRw9Ri6keXWwfGkGVXqhRFB2mpyPts8nkXVxK","https://www.defined.fi/sol/12sCFPJSfe8PXE1aiW28g6ZskJ7w7kKsiAvVzLUXpump?maker=DWTKWChgRw9Ri6keXWwfGkGVXqhRFB2mpyPts8nkXVxK")</f>
        <v/>
      </c>
      <c r="M106">
        <f>HYPERLINK("https://dexscreener.com/solana/12sCFPJSfe8PXE1aiW28g6ZskJ7w7kKsiAvVzLUXpump?maker=DWTKWChgRw9Ri6keXWwfGkGVXqhRFB2mpyPts8nkXVxK","https://dexscreener.com/solana/12sCFPJSfe8PXE1aiW28g6ZskJ7w7kKsiAvVzLUXpump?maker=DWTKWChgRw9Ri6keXWwfGkGVXqhRFB2mpyPts8nkXVxK")</f>
        <v/>
      </c>
    </row>
    <row r="107">
      <c r="A107" t="inlineStr">
        <is>
          <t>HPW7qGNPFy9BnJYX5sqXP1U4GtfE74RU74v65zZupump</t>
        </is>
      </c>
      <c r="B107" t="inlineStr">
        <is>
          <t>RICK</t>
        </is>
      </c>
      <c r="C107" t="n">
        <v>5</v>
      </c>
      <c r="D107" t="n">
        <v>0.139</v>
      </c>
      <c r="E107" t="n">
        <v>0.03</v>
      </c>
      <c r="F107" t="n">
        <v>4.76</v>
      </c>
      <c r="G107" t="n">
        <v>4.9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HYPERLINK("https://www.defined.fi/sol/HPW7qGNPFy9BnJYX5sqXP1U4GtfE74RU74v65zZupump?maker=DWTKWChgRw9Ri6keXWwfGkGVXqhRFB2mpyPts8nkXVxK","https://www.defined.fi/sol/HPW7qGNPFy9BnJYX5sqXP1U4GtfE74RU74v65zZupump?maker=DWTKWChgRw9Ri6keXWwfGkGVXqhRFB2mpyPts8nkXVxK")</f>
        <v/>
      </c>
      <c r="M107">
        <f>HYPERLINK("https://dexscreener.com/solana/HPW7qGNPFy9BnJYX5sqXP1U4GtfE74RU74v65zZupump?maker=DWTKWChgRw9Ri6keXWwfGkGVXqhRFB2mpyPts8nkXVxK","https://dexscreener.com/solana/HPW7qGNPFy9BnJYX5sqXP1U4GtfE74RU74v65zZupump?maker=DWTKWChgRw9Ri6keXWwfGkGVXqhRFB2mpyPts8nkXVxK")</f>
        <v/>
      </c>
    </row>
    <row r="108">
      <c r="A108" t="inlineStr">
        <is>
          <t>aBvs3Zv9JYmvUCKqRJvGctDQSCt6R7NAMELid3FeqsQ</t>
        </is>
      </c>
      <c r="B108" t="inlineStr">
        <is>
          <t>HAPPI</t>
        </is>
      </c>
      <c r="C108" t="n">
        <v>6</v>
      </c>
      <c r="D108" t="n">
        <v>-0.034</v>
      </c>
      <c r="E108" t="n">
        <v>-0</v>
      </c>
      <c r="F108" t="n">
        <v>18.05</v>
      </c>
      <c r="G108" t="n">
        <v>18.02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HYPERLINK("https://www.defined.fi/sol/aBvs3Zv9JYmvUCKqRJvGctDQSCt6R7NAMELid3FeqsQ?maker=DWTKWChgRw9Ri6keXWwfGkGVXqhRFB2mpyPts8nkXVxK","https://www.defined.fi/sol/aBvs3Zv9JYmvUCKqRJvGctDQSCt6R7NAMELid3FeqsQ?maker=DWTKWChgRw9Ri6keXWwfGkGVXqhRFB2mpyPts8nkXVxK")</f>
        <v/>
      </c>
      <c r="M108">
        <f>HYPERLINK("https://dexscreener.com/solana/aBvs3Zv9JYmvUCKqRJvGctDQSCt6R7NAMELid3FeqsQ?maker=DWTKWChgRw9Ri6keXWwfGkGVXqhRFB2mpyPts8nkXVxK","https://dexscreener.com/solana/aBvs3Zv9JYmvUCKqRJvGctDQSCt6R7NAMELid3FeqsQ?maker=DWTKWChgRw9Ri6keXWwfGkGVXqhRFB2mpyPts8nkXVxK")</f>
        <v/>
      </c>
    </row>
    <row r="109">
      <c r="A109" t="inlineStr">
        <is>
          <t>2KgAN8nLAU74wjiyKi85m4ZT6Z9MtqrUTGfse8Xapump</t>
        </is>
      </c>
      <c r="B109" t="inlineStr">
        <is>
          <t>SHEGEN</t>
        </is>
      </c>
      <c r="C109" t="n">
        <v>6</v>
      </c>
      <c r="D109" t="n">
        <v>27.96</v>
      </c>
      <c r="E109" t="n">
        <v>5.88</v>
      </c>
      <c r="F109" t="n">
        <v>4.76</v>
      </c>
      <c r="G109" t="n">
        <v>32.72</v>
      </c>
      <c r="H109" t="n">
        <v>1</v>
      </c>
      <c r="I109" t="n">
        <v>6</v>
      </c>
      <c r="J109" t="n">
        <v>-1</v>
      </c>
      <c r="K109" t="n">
        <v>-1</v>
      </c>
      <c r="L109">
        <f>HYPERLINK("https://www.defined.fi/sol/2KgAN8nLAU74wjiyKi85m4ZT6Z9MtqrUTGfse8Xapump?maker=DWTKWChgRw9Ri6keXWwfGkGVXqhRFB2mpyPts8nkXVxK","https://www.defined.fi/sol/2KgAN8nLAU74wjiyKi85m4ZT6Z9MtqrUTGfse8Xapump?maker=DWTKWChgRw9Ri6keXWwfGkGVXqhRFB2mpyPts8nkXVxK")</f>
        <v/>
      </c>
      <c r="M109">
        <f>HYPERLINK("https://dexscreener.com/solana/2KgAN8nLAU74wjiyKi85m4ZT6Z9MtqrUTGfse8Xapump?maker=DWTKWChgRw9Ri6keXWwfGkGVXqhRFB2mpyPts8nkXVxK","https://dexscreener.com/solana/2KgAN8nLAU74wjiyKi85m4ZT6Z9MtqrUTGfse8Xapump?maker=DWTKWChgRw9Ri6keXWwfGkGVXqhRFB2mpyPts8nkXVxK")</f>
        <v/>
      </c>
    </row>
    <row r="110">
      <c r="A110" t="inlineStr">
        <is>
          <t>8TYUnpKJmMeXfw2feRZJnUzHnzMkXbFK5jfpP6zGpump</t>
        </is>
      </c>
      <c r="B110" t="inlineStr">
        <is>
          <t>Emily</t>
        </is>
      </c>
      <c r="C110" t="n">
        <v>6</v>
      </c>
      <c r="D110" t="n">
        <v>0.266</v>
      </c>
      <c r="E110" t="n">
        <v>0.06</v>
      </c>
      <c r="F110" t="n">
        <v>4.75</v>
      </c>
      <c r="G110" t="n">
        <v>5.02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HYPERLINK("https://www.defined.fi/sol/8TYUnpKJmMeXfw2feRZJnUzHnzMkXbFK5jfpP6zGpump?maker=DWTKWChgRw9Ri6keXWwfGkGVXqhRFB2mpyPts8nkXVxK","https://www.defined.fi/sol/8TYUnpKJmMeXfw2feRZJnUzHnzMkXbFK5jfpP6zGpump?maker=DWTKWChgRw9Ri6keXWwfGkGVXqhRFB2mpyPts8nkXVxK")</f>
        <v/>
      </c>
      <c r="M110">
        <f>HYPERLINK("https://dexscreener.com/solana/8TYUnpKJmMeXfw2feRZJnUzHnzMkXbFK5jfpP6zGpump?maker=DWTKWChgRw9Ri6keXWwfGkGVXqhRFB2mpyPts8nkXVxK","https://dexscreener.com/solana/8TYUnpKJmMeXfw2feRZJnUzHnzMkXbFK5jfpP6zGpump?maker=DWTKWChgRw9Ri6keXWwfGkGVXqhRFB2mpyPts8nkXVxK")</f>
        <v/>
      </c>
    </row>
    <row r="111">
      <c r="A111" t="inlineStr">
        <is>
          <t>7u1E8uB7E86LjqDVU2VwVdpwpvNE8MXBwPWKHbMTpump</t>
        </is>
      </c>
      <c r="B111" t="inlineStr">
        <is>
          <t>PENGLYN</t>
        </is>
      </c>
      <c r="C111" t="n">
        <v>6</v>
      </c>
      <c r="D111" t="n">
        <v>0.159</v>
      </c>
      <c r="E111" t="n">
        <v>0.03</v>
      </c>
      <c r="F111" t="n">
        <v>4.76</v>
      </c>
      <c r="G111" t="n">
        <v>4.92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HYPERLINK("https://www.defined.fi/sol/7u1E8uB7E86LjqDVU2VwVdpwpvNE8MXBwPWKHbMTpump?maker=DWTKWChgRw9Ri6keXWwfGkGVXqhRFB2mpyPts8nkXVxK","https://www.defined.fi/sol/7u1E8uB7E86LjqDVU2VwVdpwpvNE8MXBwPWKHbMTpump?maker=DWTKWChgRw9Ri6keXWwfGkGVXqhRFB2mpyPts8nkXVxK")</f>
        <v/>
      </c>
      <c r="M111">
        <f>HYPERLINK("https://dexscreener.com/solana/7u1E8uB7E86LjqDVU2VwVdpwpvNE8MXBwPWKHbMTpump?maker=DWTKWChgRw9Ri6keXWwfGkGVXqhRFB2mpyPts8nkXVxK","https://dexscreener.com/solana/7u1E8uB7E86LjqDVU2VwVdpwpvNE8MXBwPWKHbMTpump?maker=DWTKWChgRw9Ri6keXWwfGkGVXqhRFB2mpyPts8nkXVxK")</f>
        <v/>
      </c>
    </row>
    <row r="112">
      <c r="A112" t="inlineStr">
        <is>
          <t>9o81cWB4kAWZ1hxxpakTsCTorJAwehPtxDKxMA564poi</t>
        </is>
      </c>
      <c r="B112" t="inlineStr">
        <is>
          <t>LILY</t>
        </is>
      </c>
      <c r="C112" t="n">
        <v>6</v>
      </c>
      <c r="D112" t="n">
        <v>-2.22</v>
      </c>
      <c r="E112" t="n">
        <v>-0.23</v>
      </c>
      <c r="F112" t="n">
        <v>9.49</v>
      </c>
      <c r="G112" t="n">
        <v>7.28</v>
      </c>
      <c r="H112" t="n">
        <v>2</v>
      </c>
      <c r="I112" t="n">
        <v>1</v>
      </c>
      <c r="J112" t="n">
        <v>-1</v>
      </c>
      <c r="K112" t="n">
        <v>-1</v>
      </c>
      <c r="L112">
        <f>HYPERLINK("https://www.defined.fi/sol/9o81cWB4kAWZ1hxxpakTsCTorJAwehPtxDKxMA564poi?maker=DWTKWChgRw9Ri6keXWwfGkGVXqhRFB2mpyPts8nkXVxK","https://www.defined.fi/sol/9o81cWB4kAWZ1hxxpakTsCTorJAwehPtxDKxMA564poi?maker=DWTKWChgRw9Ri6keXWwfGkGVXqhRFB2mpyPts8nkXVxK")</f>
        <v/>
      </c>
      <c r="M112">
        <f>HYPERLINK("https://dexscreener.com/solana/9o81cWB4kAWZ1hxxpakTsCTorJAwehPtxDKxMA564poi?maker=DWTKWChgRw9Ri6keXWwfGkGVXqhRFB2mpyPts8nkXVxK","https://dexscreener.com/solana/9o81cWB4kAWZ1hxxpakTsCTorJAwehPtxDKxMA564poi?maker=DWTKWChgRw9Ri6keXWwfGkGVXqhRFB2mpyPts8nkXVxK")</f>
        <v/>
      </c>
    </row>
    <row r="113">
      <c r="A113" t="inlineStr">
        <is>
          <t>8jT2uVGpC6PbsPcQJ5bmEH9D8pQq41WEUMaUpo9Npump</t>
        </is>
      </c>
      <c r="B113" t="inlineStr">
        <is>
          <t>PVE</t>
        </is>
      </c>
      <c r="C113" t="n">
        <v>6</v>
      </c>
      <c r="D113" t="n">
        <v>0.585</v>
      </c>
      <c r="E113" t="n">
        <v>0.29</v>
      </c>
      <c r="F113" t="n">
        <v>2.05</v>
      </c>
      <c r="G113" t="n">
        <v>2.63</v>
      </c>
      <c r="H113" t="n">
        <v>1</v>
      </c>
      <c r="I113" t="n">
        <v>1</v>
      </c>
      <c r="J113" t="n">
        <v>-1</v>
      </c>
      <c r="K113" t="n">
        <v>-1</v>
      </c>
      <c r="L113">
        <f>HYPERLINK("https://www.defined.fi/sol/8jT2uVGpC6PbsPcQJ5bmEH9D8pQq41WEUMaUpo9Npump?maker=DWTKWChgRw9Ri6keXWwfGkGVXqhRFB2mpyPts8nkXVxK","https://www.defined.fi/sol/8jT2uVGpC6PbsPcQJ5bmEH9D8pQq41WEUMaUpo9Npump?maker=DWTKWChgRw9Ri6keXWwfGkGVXqhRFB2mpyPts8nkXVxK")</f>
        <v/>
      </c>
      <c r="M113">
        <f>HYPERLINK("https://dexscreener.com/solana/8jT2uVGpC6PbsPcQJ5bmEH9D8pQq41WEUMaUpo9Npump?maker=DWTKWChgRw9Ri6keXWwfGkGVXqhRFB2mpyPts8nkXVxK","https://dexscreener.com/solana/8jT2uVGpC6PbsPcQJ5bmEH9D8pQq41WEUMaUpo9Npump?maker=DWTKWChgRw9Ri6keXWwfGkGVXqhRFB2mpyPts8nkXVxK")</f>
        <v/>
      </c>
    </row>
    <row r="114">
      <c r="A114" t="inlineStr">
        <is>
          <t>F2pWEJ5MXy7QaoMW7HAuFxBFek6wEQYrqTUNcAGqpump</t>
        </is>
      </c>
      <c r="B114" t="inlineStr">
        <is>
          <t>DDog</t>
        </is>
      </c>
      <c r="C114" t="n">
        <v>6</v>
      </c>
      <c r="D114" t="n">
        <v>-1.61</v>
      </c>
      <c r="E114" t="n">
        <v>-0.71</v>
      </c>
      <c r="F114" t="n">
        <v>2.27</v>
      </c>
      <c r="G114" t="n">
        <v>0.659</v>
      </c>
      <c r="H114" t="n">
        <v>2</v>
      </c>
      <c r="I114" t="n">
        <v>1</v>
      </c>
      <c r="J114" t="n">
        <v>-1</v>
      </c>
      <c r="K114" t="n">
        <v>-1</v>
      </c>
      <c r="L114">
        <f>HYPERLINK("https://www.defined.fi/sol/F2pWEJ5MXy7QaoMW7HAuFxBFek6wEQYrqTUNcAGqpump?maker=DWTKWChgRw9Ri6keXWwfGkGVXqhRFB2mpyPts8nkXVxK","https://www.defined.fi/sol/F2pWEJ5MXy7QaoMW7HAuFxBFek6wEQYrqTUNcAGqpump?maker=DWTKWChgRw9Ri6keXWwfGkGVXqhRFB2mpyPts8nkXVxK")</f>
        <v/>
      </c>
      <c r="M114">
        <f>HYPERLINK("https://dexscreener.com/solana/F2pWEJ5MXy7QaoMW7HAuFxBFek6wEQYrqTUNcAGqpump?maker=DWTKWChgRw9Ri6keXWwfGkGVXqhRFB2mpyPts8nkXVxK","https://dexscreener.com/solana/F2pWEJ5MXy7QaoMW7HAuFxBFek6wEQYrqTUNcAGqpump?maker=DWTKWChgRw9Ri6keXWwfGkGVXqhRFB2mpyPts8nkXVxK")</f>
        <v/>
      </c>
    </row>
    <row r="115">
      <c r="A115" t="inlineStr">
        <is>
          <t>5hHuoos5sbjeAuySu3JRmtxN2Ng5BsjNCbNH7dwHpump</t>
        </is>
      </c>
      <c r="B115" t="inlineStr">
        <is>
          <t>kundalini</t>
        </is>
      </c>
      <c r="C115" t="n">
        <v>6</v>
      </c>
      <c r="D115" t="n">
        <v>-0.669</v>
      </c>
      <c r="E115" t="n">
        <v>-0.24</v>
      </c>
      <c r="F115" t="n">
        <v>2.73</v>
      </c>
      <c r="G115" t="n">
        <v>2.06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HYPERLINK("https://www.defined.fi/sol/5hHuoos5sbjeAuySu3JRmtxN2Ng5BsjNCbNH7dwHpump?maker=DWTKWChgRw9Ri6keXWwfGkGVXqhRFB2mpyPts8nkXVxK","https://www.defined.fi/sol/5hHuoos5sbjeAuySu3JRmtxN2Ng5BsjNCbNH7dwHpump?maker=DWTKWChgRw9Ri6keXWwfGkGVXqhRFB2mpyPts8nkXVxK")</f>
        <v/>
      </c>
      <c r="M115">
        <f>HYPERLINK("https://dexscreener.com/solana/5hHuoos5sbjeAuySu3JRmtxN2Ng5BsjNCbNH7dwHpump?maker=DWTKWChgRw9Ri6keXWwfGkGVXqhRFB2mpyPts8nkXVxK","https://dexscreener.com/solana/5hHuoos5sbjeAuySu3JRmtxN2Ng5BsjNCbNH7dwHpump?maker=DWTKWChgRw9Ri6keXWwfGkGVXqhRFB2mpyPts8nkXVxK")</f>
        <v/>
      </c>
    </row>
    <row r="116">
      <c r="A116" t="inlineStr">
        <is>
          <t>GEpKxmMkeXycPkBV7AnTozVhoSvAha8XggRrPnzppump</t>
        </is>
      </c>
      <c r="B116" t="inlineStr">
        <is>
          <t>Wen</t>
        </is>
      </c>
      <c r="C116" t="n">
        <v>6</v>
      </c>
      <c r="D116" t="n">
        <v>-1.81</v>
      </c>
      <c r="E116" t="n">
        <v>-0.4</v>
      </c>
      <c r="F116" t="n">
        <v>4.55</v>
      </c>
      <c r="G116" t="n">
        <v>2.73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HYPERLINK("https://www.defined.fi/sol/GEpKxmMkeXycPkBV7AnTozVhoSvAha8XggRrPnzppump?maker=DWTKWChgRw9Ri6keXWwfGkGVXqhRFB2mpyPts8nkXVxK","https://www.defined.fi/sol/GEpKxmMkeXycPkBV7AnTozVhoSvAha8XggRrPnzppump?maker=DWTKWChgRw9Ri6keXWwfGkGVXqhRFB2mpyPts8nkXVxK")</f>
        <v/>
      </c>
      <c r="M116">
        <f>HYPERLINK("https://dexscreener.com/solana/GEpKxmMkeXycPkBV7AnTozVhoSvAha8XggRrPnzppump?maker=DWTKWChgRw9Ri6keXWwfGkGVXqhRFB2mpyPts8nkXVxK","https://dexscreener.com/solana/GEpKxmMkeXycPkBV7AnTozVhoSvAha8XggRrPnzppump?maker=DWTKWChgRw9Ri6keXWwfGkGVXqhRFB2mpyPts8nkXVxK")</f>
        <v/>
      </c>
    </row>
    <row r="117">
      <c r="A117" t="inlineStr">
        <is>
          <t>BVxi7Le7GDcdiHg5teDQZKHhUC1aaQjy48La9yMPpump</t>
        </is>
      </c>
      <c r="B117" t="inlineStr">
        <is>
          <t>Marie</t>
        </is>
      </c>
      <c r="C117" t="n">
        <v>6</v>
      </c>
      <c r="D117" t="n">
        <v>13.01</v>
      </c>
      <c r="E117" t="n">
        <v>0.5600000000000001</v>
      </c>
      <c r="F117" t="n">
        <v>23.11</v>
      </c>
      <c r="G117" t="n">
        <v>36.12</v>
      </c>
      <c r="H117" t="n">
        <v>9</v>
      </c>
      <c r="I117" t="n">
        <v>3</v>
      </c>
      <c r="J117" t="n">
        <v>-1</v>
      </c>
      <c r="K117" t="n">
        <v>-1</v>
      </c>
      <c r="L117">
        <f>HYPERLINK("https://www.defined.fi/sol/BVxi7Le7GDcdiHg5teDQZKHhUC1aaQjy48La9yMPpump?maker=DWTKWChgRw9Ri6keXWwfGkGVXqhRFB2mpyPts8nkXVxK","https://www.defined.fi/sol/BVxi7Le7GDcdiHg5teDQZKHhUC1aaQjy48La9yMPpump?maker=DWTKWChgRw9Ri6keXWwfGkGVXqhRFB2mpyPts8nkXVxK")</f>
        <v/>
      </c>
      <c r="M117">
        <f>HYPERLINK("https://dexscreener.com/solana/BVxi7Le7GDcdiHg5teDQZKHhUC1aaQjy48La9yMPpump?maker=DWTKWChgRw9Ri6keXWwfGkGVXqhRFB2mpyPts8nkXVxK","https://dexscreener.com/solana/BVxi7Le7GDcdiHg5teDQZKHhUC1aaQjy48La9yMPpump?maker=DWTKWChgRw9Ri6keXWwfGkGVXqhRFB2mpyPts8nkXVxK")</f>
        <v/>
      </c>
    </row>
    <row r="118">
      <c r="A118" t="inlineStr">
        <is>
          <t>6wo6TKVebW8RRxyT9CUFGFNHhoV8nwqwdZzm2QJXpump</t>
        </is>
      </c>
      <c r="B118" t="inlineStr">
        <is>
          <t>conviction</t>
        </is>
      </c>
      <c r="C118" t="n">
        <v>6</v>
      </c>
      <c r="D118" t="n">
        <v>-7.52</v>
      </c>
      <c r="E118" t="n">
        <v>-0.23</v>
      </c>
      <c r="F118" t="n">
        <v>33.15</v>
      </c>
      <c r="G118" t="n">
        <v>25.63</v>
      </c>
      <c r="H118" t="n">
        <v>6</v>
      </c>
      <c r="I118" t="n">
        <v>3</v>
      </c>
      <c r="J118" t="n">
        <v>-1</v>
      </c>
      <c r="K118" t="n">
        <v>-1</v>
      </c>
      <c r="L118">
        <f>HYPERLINK("https://www.defined.fi/sol/6wo6TKVebW8RRxyT9CUFGFNHhoV8nwqwdZzm2QJXpump?maker=DWTKWChgRw9Ri6keXWwfGkGVXqhRFB2mpyPts8nkXVxK","https://www.defined.fi/sol/6wo6TKVebW8RRxyT9CUFGFNHhoV8nwqwdZzm2QJXpump?maker=DWTKWChgRw9Ri6keXWwfGkGVXqhRFB2mpyPts8nkXVxK")</f>
        <v/>
      </c>
      <c r="M118">
        <f>HYPERLINK("https://dexscreener.com/solana/6wo6TKVebW8RRxyT9CUFGFNHhoV8nwqwdZzm2QJXpump?maker=DWTKWChgRw9Ri6keXWwfGkGVXqhRFB2mpyPts8nkXVxK","https://dexscreener.com/solana/6wo6TKVebW8RRxyT9CUFGFNHhoV8nwqwdZzm2QJXpump?maker=DWTKWChgRw9Ri6keXWwfGkGVXqhRFB2mpyPts8nkXVxK")</f>
        <v/>
      </c>
    </row>
    <row r="119">
      <c r="A119" t="inlineStr">
        <is>
          <t>B9DNQ2tYM2p8qH9ifc69rsVcHR2ETetGoBFhqmQqKdVN</t>
        </is>
      </c>
      <c r="B119" t="inlineStr">
        <is>
          <t>RAT</t>
        </is>
      </c>
      <c r="C119" t="n">
        <v>6</v>
      </c>
      <c r="D119" t="n">
        <v>-1.2</v>
      </c>
      <c r="E119" t="n">
        <v>-0.2</v>
      </c>
      <c r="F119" t="n">
        <v>13.25</v>
      </c>
      <c r="G119" t="n">
        <v>4.76</v>
      </c>
      <c r="H119" t="n">
        <v>2</v>
      </c>
      <c r="I119" t="n">
        <v>1</v>
      </c>
      <c r="J119" t="n">
        <v>-1</v>
      </c>
      <c r="K119" t="n">
        <v>-1</v>
      </c>
      <c r="L119">
        <f>HYPERLINK("https://www.defined.fi/sol/B9DNQ2tYM2p8qH9ifc69rsVcHR2ETetGoBFhqmQqKdVN?maker=DWTKWChgRw9Ri6keXWwfGkGVXqhRFB2mpyPts8nkXVxK","https://www.defined.fi/sol/B9DNQ2tYM2p8qH9ifc69rsVcHR2ETetGoBFhqmQqKdVN?maker=DWTKWChgRw9Ri6keXWwfGkGVXqhRFB2mpyPts8nkXVxK")</f>
        <v/>
      </c>
      <c r="M119">
        <f>HYPERLINK("https://dexscreener.com/solana/B9DNQ2tYM2p8qH9ifc69rsVcHR2ETetGoBFhqmQqKdVN?maker=DWTKWChgRw9Ri6keXWwfGkGVXqhRFB2mpyPts8nkXVxK","https://dexscreener.com/solana/B9DNQ2tYM2p8qH9ifc69rsVcHR2ETetGoBFhqmQqKdVN?maker=DWTKWChgRw9Ri6keXWwfGkGVXqhRFB2mpyPts8nkXVxK")</f>
        <v/>
      </c>
    </row>
    <row r="120">
      <c r="A120" t="inlineStr">
        <is>
          <t>HxvyzyFVbq1KHyNhhvtjmWM69q3gR2WFW5F9622vpump</t>
        </is>
      </c>
      <c r="B120" t="inlineStr">
        <is>
          <t>MTL</t>
        </is>
      </c>
      <c r="C120" t="n">
        <v>6</v>
      </c>
      <c r="D120" t="n">
        <v>-1.48</v>
      </c>
      <c r="E120" t="n">
        <v>-0.65</v>
      </c>
      <c r="F120" t="n">
        <v>2.27</v>
      </c>
      <c r="G120" t="n">
        <v>0.789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HYPERLINK("https://www.defined.fi/sol/HxvyzyFVbq1KHyNhhvtjmWM69q3gR2WFW5F9622vpump?maker=DWTKWChgRw9Ri6keXWwfGkGVXqhRFB2mpyPts8nkXVxK","https://www.defined.fi/sol/HxvyzyFVbq1KHyNhhvtjmWM69q3gR2WFW5F9622vpump?maker=DWTKWChgRw9Ri6keXWwfGkGVXqhRFB2mpyPts8nkXVxK")</f>
        <v/>
      </c>
      <c r="M120">
        <f>HYPERLINK("https://dexscreener.com/solana/HxvyzyFVbq1KHyNhhvtjmWM69q3gR2WFW5F9622vpump?maker=DWTKWChgRw9Ri6keXWwfGkGVXqhRFB2mpyPts8nkXVxK","https://dexscreener.com/solana/HxvyzyFVbq1KHyNhhvtjmWM69q3gR2WFW5F9622vpump?maker=DWTKWChgRw9Ri6keXWwfGkGVXqhRFB2mpyPts8nkXVxK")</f>
        <v/>
      </c>
    </row>
    <row r="121">
      <c r="A121" t="inlineStr">
        <is>
          <t>HVoZT5bju1pbruM8ryKgqjzCC82sfkbWaDsTtHBEpump</t>
        </is>
      </c>
      <c r="B121" t="inlineStr">
        <is>
          <t>PACK</t>
        </is>
      </c>
      <c r="C121" t="n">
        <v>6</v>
      </c>
      <c r="D121" t="n">
        <v>0.317</v>
      </c>
      <c r="E121" t="n">
        <v>0.17</v>
      </c>
      <c r="F121" t="n">
        <v>1.81</v>
      </c>
      <c r="G121" t="n">
        <v>2.13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HYPERLINK("https://www.defined.fi/sol/HVoZT5bju1pbruM8ryKgqjzCC82sfkbWaDsTtHBEpump?maker=DWTKWChgRw9Ri6keXWwfGkGVXqhRFB2mpyPts8nkXVxK","https://www.defined.fi/sol/HVoZT5bju1pbruM8ryKgqjzCC82sfkbWaDsTtHBEpump?maker=DWTKWChgRw9Ri6keXWwfGkGVXqhRFB2mpyPts8nkXVxK")</f>
        <v/>
      </c>
      <c r="M121">
        <f>HYPERLINK("https://dexscreener.com/solana/HVoZT5bju1pbruM8ryKgqjzCC82sfkbWaDsTtHBEpump?maker=DWTKWChgRw9Ri6keXWwfGkGVXqhRFB2mpyPts8nkXVxK","https://dexscreener.com/solana/HVoZT5bju1pbruM8ryKgqjzCC82sfkbWaDsTtHBEpump?maker=DWTKWChgRw9Ri6keXWwfGkGVXqhRFB2mpyPts8nkXVxK")</f>
        <v/>
      </c>
    </row>
    <row r="122">
      <c r="A122" t="inlineStr">
        <is>
          <t>3jLQBaRspRCCGgQg9PjpMcjEdigjTb1phnLPTZfapump</t>
        </is>
      </c>
      <c r="B122" t="inlineStr">
        <is>
          <t>Zoch</t>
        </is>
      </c>
      <c r="C122" t="n">
        <v>6</v>
      </c>
      <c r="D122" t="n">
        <v>0.503</v>
      </c>
      <c r="E122" t="n">
        <v>0.28</v>
      </c>
      <c r="F122" t="n">
        <v>1.81</v>
      </c>
      <c r="G122" t="n">
        <v>2.31</v>
      </c>
      <c r="H122" t="n">
        <v>4</v>
      </c>
      <c r="I122" t="n">
        <v>1</v>
      </c>
      <c r="J122" t="n">
        <v>-1</v>
      </c>
      <c r="K122" t="n">
        <v>-1</v>
      </c>
      <c r="L122">
        <f>HYPERLINK("https://www.defined.fi/sol/3jLQBaRspRCCGgQg9PjpMcjEdigjTb1phnLPTZfapump?maker=DWTKWChgRw9Ri6keXWwfGkGVXqhRFB2mpyPts8nkXVxK","https://www.defined.fi/sol/3jLQBaRspRCCGgQg9PjpMcjEdigjTb1phnLPTZfapump?maker=DWTKWChgRw9Ri6keXWwfGkGVXqhRFB2mpyPts8nkXVxK")</f>
        <v/>
      </c>
      <c r="M122">
        <f>HYPERLINK("https://dexscreener.com/solana/3jLQBaRspRCCGgQg9PjpMcjEdigjTb1phnLPTZfapump?maker=DWTKWChgRw9Ri6keXWwfGkGVXqhRFB2mpyPts8nkXVxK","https://dexscreener.com/solana/3jLQBaRspRCCGgQg9PjpMcjEdigjTb1phnLPTZfapump?maker=DWTKWChgRw9Ri6keXWwfGkGVXqhRFB2mpyPts8nkXVxK")</f>
        <v/>
      </c>
    </row>
    <row r="123">
      <c r="A123" t="inlineStr">
        <is>
          <t>FfKbf617RoZZLdngUntSNDSGx8bwxfNhW5acpJQSpump</t>
        </is>
      </c>
      <c r="B123" t="inlineStr">
        <is>
          <t>PP</t>
        </is>
      </c>
      <c r="C123" t="n">
        <v>6</v>
      </c>
      <c r="D123" t="n">
        <v>-0.144</v>
      </c>
      <c r="E123" t="n">
        <v>-0.08</v>
      </c>
      <c r="F123" t="n">
        <v>1.84</v>
      </c>
      <c r="G123" t="n">
        <v>1.69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HYPERLINK("https://www.defined.fi/sol/FfKbf617RoZZLdngUntSNDSGx8bwxfNhW5acpJQSpump?maker=DWTKWChgRw9Ri6keXWwfGkGVXqhRFB2mpyPts8nkXVxK","https://www.defined.fi/sol/FfKbf617RoZZLdngUntSNDSGx8bwxfNhW5acpJQSpump?maker=DWTKWChgRw9Ri6keXWwfGkGVXqhRFB2mpyPts8nkXVxK")</f>
        <v/>
      </c>
      <c r="M123">
        <f>HYPERLINK("https://dexscreener.com/solana/FfKbf617RoZZLdngUntSNDSGx8bwxfNhW5acpJQSpump?maker=DWTKWChgRw9Ri6keXWwfGkGVXqhRFB2mpyPts8nkXVxK","https://dexscreener.com/solana/FfKbf617RoZZLdngUntSNDSGx8bwxfNhW5acpJQSpump?maker=DWTKWChgRw9Ri6keXWwfGkGVXqhRFB2mpyPts8nkXVxK")</f>
        <v/>
      </c>
    </row>
    <row r="124">
      <c r="A124" t="inlineStr">
        <is>
          <t>3TWgDvYBL2YPET2LxnWAwsMeoA8aL4DutNuwat2pKCjC</t>
        </is>
      </c>
      <c r="B124" t="inlineStr">
        <is>
          <t>KHAI</t>
        </is>
      </c>
      <c r="C124" t="n">
        <v>6</v>
      </c>
      <c r="D124" t="n">
        <v>-0.586</v>
      </c>
      <c r="E124" t="n">
        <v>-0.01</v>
      </c>
      <c r="F124" t="n">
        <v>71.91</v>
      </c>
      <c r="G124" t="n">
        <v>71.31999999999999</v>
      </c>
      <c r="H124" t="n">
        <v>3</v>
      </c>
      <c r="I124" t="n">
        <v>3</v>
      </c>
      <c r="J124" t="n">
        <v>-1</v>
      </c>
      <c r="K124" t="n">
        <v>-1</v>
      </c>
      <c r="L124">
        <f>HYPERLINK("https://www.defined.fi/sol/3TWgDvYBL2YPET2LxnWAwsMeoA8aL4DutNuwat2pKCjC?maker=DWTKWChgRw9Ri6keXWwfGkGVXqhRFB2mpyPts8nkXVxK","https://www.defined.fi/sol/3TWgDvYBL2YPET2LxnWAwsMeoA8aL4DutNuwat2pKCjC?maker=DWTKWChgRw9Ri6keXWwfGkGVXqhRFB2mpyPts8nkXVxK")</f>
        <v/>
      </c>
      <c r="M124">
        <f>HYPERLINK("https://dexscreener.com/solana/3TWgDvYBL2YPET2LxnWAwsMeoA8aL4DutNuwat2pKCjC?maker=DWTKWChgRw9Ri6keXWwfGkGVXqhRFB2mpyPts8nkXVxK","https://dexscreener.com/solana/3TWgDvYBL2YPET2LxnWAwsMeoA8aL4DutNuwat2pKCjC?maker=DWTKWChgRw9Ri6keXWwfGkGVXqhRFB2mpyPts8nkXVxK")</f>
        <v/>
      </c>
    </row>
    <row r="125">
      <c r="A125" t="inlineStr">
        <is>
          <t>6iezmEdeiUCzGGq4kjgyWvFDuajTPNWZqjzV3G2Qpump</t>
        </is>
      </c>
      <c r="B125" t="inlineStr">
        <is>
          <t>smurfette</t>
        </is>
      </c>
      <c r="C125" t="n">
        <v>6</v>
      </c>
      <c r="D125" t="n">
        <v>-0.86</v>
      </c>
      <c r="E125" t="n">
        <v>-0.03</v>
      </c>
      <c r="F125" t="n">
        <v>27.47</v>
      </c>
      <c r="G125" t="n">
        <v>26.61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HYPERLINK("https://www.defined.fi/sol/6iezmEdeiUCzGGq4kjgyWvFDuajTPNWZqjzV3G2Qpump?maker=DWTKWChgRw9Ri6keXWwfGkGVXqhRFB2mpyPts8nkXVxK","https://www.defined.fi/sol/6iezmEdeiUCzGGq4kjgyWvFDuajTPNWZqjzV3G2Qpump?maker=DWTKWChgRw9Ri6keXWwfGkGVXqhRFB2mpyPts8nkXVxK")</f>
        <v/>
      </c>
      <c r="M125">
        <f>HYPERLINK("https://dexscreener.com/solana/6iezmEdeiUCzGGq4kjgyWvFDuajTPNWZqjzV3G2Qpump?maker=DWTKWChgRw9Ri6keXWwfGkGVXqhRFB2mpyPts8nkXVxK","https://dexscreener.com/solana/6iezmEdeiUCzGGq4kjgyWvFDuajTPNWZqjzV3G2Qpump?maker=DWTKWChgRw9Ri6keXWwfGkGVXqhRFB2mpyPts8nkXVxK")</f>
        <v/>
      </c>
    </row>
    <row r="126">
      <c r="A126" t="inlineStr">
        <is>
          <t>nZuEp76CPtVFy7SsRh9DhTin2uCEPceEnKbLaWcpump</t>
        </is>
      </c>
      <c r="B126" t="inlineStr">
        <is>
          <t>squish</t>
        </is>
      </c>
      <c r="C126" t="n">
        <v>6</v>
      </c>
      <c r="D126" t="n">
        <v>-6.37</v>
      </c>
      <c r="E126" t="n">
        <v>-0.18</v>
      </c>
      <c r="F126" t="n">
        <v>34.5</v>
      </c>
      <c r="G126" t="n">
        <v>28.13</v>
      </c>
      <c r="H126" t="n">
        <v>6</v>
      </c>
      <c r="I126" t="n">
        <v>2</v>
      </c>
      <c r="J126" t="n">
        <v>-1</v>
      </c>
      <c r="K126" t="n">
        <v>-1</v>
      </c>
      <c r="L126">
        <f>HYPERLINK("https://www.defined.fi/sol/nZuEp76CPtVFy7SsRh9DhTin2uCEPceEnKbLaWcpump?maker=DWTKWChgRw9Ri6keXWwfGkGVXqhRFB2mpyPts8nkXVxK","https://www.defined.fi/sol/nZuEp76CPtVFy7SsRh9DhTin2uCEPceEnKbLaWcpump?maker=DWTKWChgRw9Ri6keXWwfGkGVXqhRFB2mpyPts8nkXVxK")</f>
        <v/>
      </c>
      <c r="M126">
        <f>HYPERLINK("https://dexscreener.com/solana/nZuEp76CPtVFy7SsRh9DhTin2uCEPceEnKbLaWcpump?maker=DWTKWChgRw9Ri6keXWwfGkGVXqhRFB2mpyPts8nkXVxK","https://dexscreener.com/solana/nZuEp76CPtVFy7SsRh9DhTin2uCEPceEnKbLaWcpump?maker=DWTKWChgRw9Ri6keXWwfGkGVXqhRFB2mpyPts8nkXVxK")</f>
        <v/>
      </c>
    </row>
    <row r="127">
      <c r="A127" t="inlineStr">
        <is>
          <t>EXA537HSBVpsFijENbt6Muuy9AADUN8dUmYKD4oKbjJE</t>
        </is>
      </c>
      <c r="B127" t="inlineStr">
        <is>
          <t>EGG</t>
        </is>
      </c>
      <c r="C127" t="n">
        <v>6</v>
      </c>
      <c r="D127" t="n">
        <v>4.88</v>
      </c>
      <c r="E127" t="n">
        <v>0.18</v>
      </c>
      <c r="F127" t="n">
        <v>26.65</v>
      </c>
      <c r="G127" t="n">
        <v>31.53</v>
      </c>
      <c r="H127" t="n">
        <v>5</v>
      </c>
      <c r="I127" t="n">
        <v>1</v>
      </c>
      <c r="J127" t="n">
        <v>-1</v>
      </c>
      <c r="K127" t="n">
        <v>-1</v>
      </c>
      <c r="L127">
        <f>HYPERLINK("https://www.defined.fi/sol/EXA537HSBVpsFijENbt6Muuy9AADUN8dUmYKD4oKbjJE?maker=DWTKWChgRw9Ri6keXWwfGkGVXqhRFB2mpyPts8nkXVxK","https://www.defined.fi/sol/EXA537HSBVpsFijENbt6Muuy9AADUN8dUmYKD4oKbjJE?maker=DWTKWChgRw9Ri6keXWwfGkGVXqhRFB2mpyPts8nkXVxK")</f>
        <v/>
      </c>
      <c r="M127">
        <f>HYPERLINK("https://dexscreener.com/solana/EXA537HSBVpsFijENbt6Muuy9AADUN8dUmYKD4oKbjJE?maker=DWTKWChgRw9Ri6keXWwfGkGVXqhRFB2mpyPts8nkXVxK","https://dexscreener.com/solana/EXA537HSBVpsFijENbt6Muuy9AADUN8dUmYKD4oKbjJE?maker=DWTKWChgRw9Ri6keXWwfGkGVXqhRFB2mpyPts8nkXVxK")</f>
        <v/>
      </c>
    </row>
    <row r="128">
      <c r="A128" t="inlineStr">
        <is>
          <t>3BeJ9zCgQhaqKMu2HgKJ79yQBChD1Pf3hPwRX44fpump</t>
        </is>
      </c>
      <c r="B128" t="inlineStr">
        <is>
          <t>CB</t>
        </is>
      </c>
      <c r="C128" t="n">
        <v>7</v>
      </c>
      <c r="D128" t="n">
        <v>-2.5</v>
      </c>
      <c r="E128" t="n">
        <v>-0.06</v>
      </c>
      <c r="F128" t="n">
        <v>45.61</v>
      </c>
      <c r="G128" t="n">
        <v>43.11</v>
      </c>
      <c r="H128" t="n">
        <v>2</v>
      </c>
      <c r="I128" t="n">
        <v>2</v>
      </c>
      <c r="J128" t="n">
        <v>-1</v>
      </c>
      <c r="K128" t="n">
        <v>-1</v>
      </c>
      <c r="L128">
        <f>HYPERLINK("https://www.defined.fi/sol/3BeJ9zCgQhaqKMu2HgKJ79yQBChD1Pf3hPwRX44fpump?maker=DWTKWChgRw9Ri6keXWwfGkGVXqhRFB2mpyPts8nkXVxK","https://www.defined.fi/sol/3BeJ9zCgQhaqKMu2HgKJ79yQBChD1Pf3hPwRX44fpump?maker=DWTKWChgRw9Ri6keXWwfGkGVXqhRFB2mpyPts8nkXVxK")</f>
        <v/>
      </c>
      <c r="M128">
        <f>HYPERLINK("https://dexscreener.com/solana/3BeJ9zCgQhaqKMu2HgKJ79yQBChD1Pf3hPwRX44fpump?maker=DWTKWChgRw9Ri6keXWwfGkGVXqhRFB2mpyPts8nkXVxK","https://dexscreener.com/solana/3BeJ9zCgQhaqKMu2HgKJ79yQBChD1Pf3hPwRX44fpump?maker=DWTKWChgRw9Ri6keXWwfGkGVXqhRFB2mpyPts8nkXVxK")</f>
        <v/>
      </c>
    </row>
    <row r="129">
      <c r="A129" t="inlineStr">
        <is>
          <t>DexxZWtZd8hdmeth9gKYXgTWa1VYdMVrWFBZ9RXXXhBn</t>
        </is>
      </c>
      <c r="B129" t="inlineStr">
        <is>
          <t>Kekec</t>
        </is>
      </c>
      <c r="C129" t="n">
        <v>7</v>
      </c>
      <c r="D129" t="n">
        <v>-2.43</v>
      </c>
      <c r="E129" t="n">
        <v>-0.12</v>
      </c>
      <c r="F129" t="n">
        <v>19.94</v>
      </c>
      <c r="G129" t="n">
        <v>17.51</v>
      </c>
      <c r="H129" t="n">
        <v>3</v>
      </c>
      <c r="I129" t="n">
        <v>2</v>
      </c>
      <c r="J129" t="n">
        <v>-1</v>
      </c>
      <c r="K129" t="n">
        <v>-1</v>
      </c>
      <c r="L129">
        <f>HYPERLINK("https://www.defined.fi/sol/DexxZWtZd8hdmeth9gKYXgTWa1VYdMVrWFBZ9RXXXhBn?maker=DWTKWChgRw9Ri6keXWwfGkGVXqhRFB2mpyPts8nkXVxK","https://www.defined.fi/sol/DexxZWtZd8hdmeth9gKYXgTWa1VYdMVrWFBZ9RXXXhBn?maker=DWTKWChgRw9Ri6keXWwfGkGVXqhRFB2mpyPts8nkXVxK")</f>
        <v/>
      </c>
      <c r="M129">
        <f>HYPERLINK("https://dexscreener.com/solana/DexxZWtZd8hdmeth9gKYXgTWa1VYdMVrWFBZ9RXXXhBn?maker=DWTKWChgRw9Ri6keXWwfGkGVXqhRFB2mpyPts8nkXVxK","https://dexscreener.com/solana/DexxZWtZd8hdmeth9gKYXgTWa1VYdMVrWFBZ9RXXXhBn?maker=DWTKWChgRw9Ri6keXWwfGkGVXqhRFB2mpyPts8nkXVxK")</f>
        <v/>
      </c>
    </row>
    <row r="130">
      <c r="A130" t="inlineStr">
        <is>
          <t>PzuaVAUH2tfxGZcbBR6kMxeJsBngnsPLFotGJNCtcsd</t>
        </is>
      </c>
      <c r="B130" t="inlineStr">
        <is>
          <t>ZYN</t>
        </is>
      </c>
      <c r="C130" t="n">
        <v>7</v>
      </c>
      <c r="D130" t="n">
        <v>12.96</v>
      </c>
      <c r="E130" t="n">
        <v>0.08</v>
      </c>
      <c r="F130" t="n">
        <v>164.65</v>
      </c>
      <c r="G130" t="n">
        <v>177.61</v>
      </c>
      <c r="H130" t="n">
        <v>9</v>
      </c>
      <c r="I130" t="n">
        <v>7</v>
      </c>
      <c r="J130" t="n">
        <v>-1</v>
      </c>
      <c r="K130" t="n">
        <v>-1</v>
      </c>
      <c r="L130">
        <f>HYPERLINK("https://www.defined.fi/sol/PzuaVAUH2tfxGZcbBR6kMxeJsBngnsPLFotGJNCtcsd?maker=DWTKWChgRw9Ri6keXWwfGkGVXqhRFB2mpyPts8nkXVxK","https://www.defined.fi/sol/PzuaVAUH2tfxGZcbBR6kMxeJsBngnsPLFotGJNCtcsd?maker=DWTKWChgRw9Ri6keXWwfGkGVXqhRFB2mpyPts8nkXVxK")</f>
        <v/>
      </c>
      <c r="M130">
        <f>HYPERLINK("https://dexscreener.com/solana/PzuaVAUH2tfxGZcbBR6kMxeJsBngnsPLFotGJNCtcsd?maker=DWTKWChgRw9Ri6keXWwfGkGVXqhRFB2mpyPts8nkXVxK","https://dexscreener.com/solana/PzuaVAUH2tfxGZcbBR6kMxeJsBngnsPLFotGJNCtcsd?maker=DWTKWChgRw9Ri6keXWwfGkGVXqhRFB2mpyPts8nkXVxK")</f>
        <v/>
      </c>
    </row>
    <row r="131">
      <c r="A131" t="inlineStr">
        <is>
          <t>E1kvzJNxShvvWTrudokpzuc789vRiDXfXG3duCuY6ooE</t>
        </is>
      </c>
      <c r="B131" t="inlineStr">
        <is>
          <t>DITH</t>
        </is>
      </c>
      <c r="C131" t="n">
        <v>7</v>
      </c>
      <c r="D131" t="n">
        <v>6.67</v>
      </c>
      <c r="E131" t="n">
        <v>0.21</v>
      </c>
      <c r="F131" t="n">
        <v>32.18</v>
      </c>
      <c r="G131" t="n">
        <v>38.84</v>
      </c>
      <c r="H131" t="n">
        <v>4</v>
      </c>
      <c r="I131" t="n">
        <v>3</v>
      </c>
      <c r="J131" t="n">
        <v>-1</v>
      </c>
      <c r="K131" t="n">
        <v>-1</v>
      </c>
      <c r="L131">
        <f>HYPERLINK("https://www.defined.fi/sol/E1kvzJNxShvvWTrudokpzuc789vRiDXfXG3duCuY6ooE?maker=DWTKWChgRw9Ri6keXWwfGkGVXqhRFB2mpyPts8nkXVxK","https://www.defined.fi/sol/E1kvzJNxShvvWTrudokpzuc789vRiDXfXG3duCuY6ooE?maker=DWTKWChgRw9Ri6keXWwfGkGVXqhRFB2mpyPts8nkXVxK")</f>
        <v/>
      </c>
      <c r="M131">
        <f>HYPERLINK("https://dexscreener.com/solana/E1kvzJNxShvvWTrudokpzuc789vRiDXfXG3duCuY6ooE?maker=DWTKWChgRw9Ri6keXWwfGkGVXqhRFB2mpyPts8nkXVxK","https://dexscreener.com/solana/E1kvzJNxShvvWTrudokpzuc789vRiDXfXG3duCuY6ooE?maker=DWTKWChgRw9Ri6keXWwfGkGVXqhRFB2mpyPts8nkXVxK")</f>
        <v/>
      </c>
    </row>
    <row r="132">
      <c r="A132" t="inlineStr">
        <is>
          <t>6AEr16wXbxcCWMr61YQLWQv5NRY6GzFvKvTWmtwHpump</t>
        </is>
      </c>
      <c r="B132" t="inlineStr">
        <is>
          <t>$ankle</t>
        </is>
      </c>
      <c r="C132" t="n">
        <v>7</v>
      </c>
      <c r="D132" t="n">
        <v>-2.06</v>
      </c>
      <c r="E132" t="n">
        <v>-0.46</v>
      </c>
      <c r="F132" t="n">
        <v>4.47</v>
      </c>
      <c r="G132" t="n">
        <v>2.41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HYPERLINK("https://www.defined.fi/sol/6AEr16wXbxcCWMr61YQLWQv5NRY6GzFvKvTWmtwHpump?maker=DWTKWChgRw9Ri6keXWwfGkGVXqhRFB2mpyPts8nkXVxK","https://www.defined.fi/sol/6AEr16wXbxcCWMr61YQLWQv5NRY6GzFvKvTWmtwHpump?maker=DWTKWChgRw9Ri6keXWwfGkGVXqhRFB2mpyPts8nkXVxK")</f>
        <v/>
      </c>
      <c r="M132">
        <f>HYPERLINK("https://dexscreener.com/solana/6AEr16wXbxcCWMr61YQLWQv5NRY6GzFvKvTWmtwHpump?maker=DWTKWChgRw9Ri6keXWwfGkGVXqhRFB2mpyPts8nkXVxK","https://dexscreener.com/solana/6AEr16wXbxcCWMr61YQLWQv5NRY6GzFvKvTWmtwHpump?maker=DWTKWChgRw9Ri6keXWwfGkGVXqhRFB2mpyPts8nkXVxK")</f>
        <v/>
      </c>
    </row>
    <row r="133">
      <c r="A133" t="inlineStr">
        <is>
          <t>8NNXWrWVctNw1UFeaBypffimTdcLCcD8XJzHvYsmgwpF</t>
        </is>
      </c>
      <c r="B133" t="inlineStr">
        <is>
          <t>BRAINLET</t>
        </is>
      </c>
      <c r="C133" t="n">
        <v>7</v>
      </c>
      <c r="D133" t="n">
        <v>-4.26</v>
      </c>
      <c r="E133" t="n">
        <v>-0.1</v>
      </c>
      <c r="F133" t="n">
        <v>43.41</v>
      </c>
      <c r="G133" t="n">
        <v>39.15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HYPERLINK("https://www.defined.fi/sol/8NNXWrWVctNw1UFeaBypffimTdcLCcD8XJzHvYsmgwpF?maker=DWTKWChgRw9Ri6keXWwfGkGVXqhRFB2mpyPts8nkXVxK","https://www.defined.fi/sol/8NNXWrWVctNw1UFeaBypffimTdcLCcD8XJzHvYsmgwpF?maker=DWTKWChgRw9Ri6keXWwfGkGVXqhRFB2mpyPts8nkXVxK")</f>
        <v/>
      </c>
      <c r="M133">
        <f>HYPERLINK("https://dexscreener.com/solana/8NNXWrWVctNw1UFeaBypffimTdcLCcD8XJzHvYsmgwpF?maker=DWTKWChgRw9Ri6keXWwfGkGVXqhRFB2mpyPts8nkXVxK","https://dexscreener.com/solana/8NNXWrWVctNw1UFeaBypffimTdcLCcD8XJzHvYsmgwpF?maker=DWTKWChgRw9Ri6keXWwfGkGVXqhRFB2mpyPts8nkXVxK")</f>
        <v/>
      </c>
    </row>
    <row r="134">
      <c r="A134" t="inlineStr">
        <is>
          <t>8iWsK2WH3AGviQwAnt43zvc8yLy6QMUSuv8PK2A7pump</t>
        </is>
      </c>
      <c r="B134" t="inlineStr">
        <is>
          <t>unknown_8iWs</t>
        </is>
      </c>
      <c r="C134" t="n">
        <v>7</v>
      </c>
      <c r="D134" t="n">
        <v>30.9</v>
      </c>
      <c r="E134" t="n">
        <v>3.4</v>
      </c>
      <c r="F134" t="n">
        <v>9.09</v>
      </c>
      <c r="G134" t="n">
        <v>39.99</v>
      </c>
      <c r="H134" t="n">
        <v>2</v>
      </c>
      <c r="I134" t="n">
        <v>2</v>
      </c>
      <c r="J134" t="n">
        <v>-1</v>
      </c>
      <c r="K134" t="n">
        <v>-1</v>
      </c>
      <c r="L134">
        <f>HYPERLINK("https://www.defined.fi/sol/8iWsK2WH3AGviQwAnt43zvc8yLy6QMUSuv8PK2A7pump?maker=DWTKWChgRw9Ri6keXWwfGkGVXqhRFB2mpyPts8nkXVxK","https://www.defined.fi/sol/8iWsK2WH3AGviQwAnt43zvc8yLy6QMUSuv8PK2A7pump?maker=DWTKWChgRw9Ri6keXWwfGkGVXqhRFB2mpyPts8nkXVxK")</f>
        <v/>
      </c>
      <c r="M134">
        <f>HYPERLINK("https://dexscreener.com/solana/8iWsK2WH3AGviQwAnt43zvc8yLy6QMUSuv8PK2A7pump?maker=DWTKWChgRw9Ri6keXWwfGkGVXqhRFB2mpyPts8nkXVxK","https://dexscreener.com/solana/8iWsK2WH3AGviQwAnt43zvc8yLy6QMUSuv8PK2A7pump?maker=DWTKWChgRw9Ri6keXWwfGkGVXqhRFB2mpyPts8nkXVxK")</f>
        <v/>
      </c>
    </row>
    <row r="135">
      <c r="A135" t="inlineStr">
        <is>
          <t>6yjNqPzTSanBWSa6dxVEgTjePXBrZ2FoHLDQwYwEsyM6</t>
        </is>
      </c>
      <c r="B135" t="inlineStr">
        <is>
          <t>Chud</t>
        </is>
      </c>
      <c r="C135" t="n">
        <v>8</v>
      </c>
      <c r="D135" t="n">
        <v>-2.94</v>
      </c>
      <c r="E135" t="n">
        <v>-0.01</v>
      </c>
      <c r="F135" t="n">
        <v>261.51</v>
      </c>
      <c r="G135" t="n">
        <v>258.57</v>
      </c>
      <c r="H135" t="n">
        <v>1</v>
      </c>
      <c r="I135" t="n">
        <v>2</v>
      </c>
      <c r="J135" t="n">
        <v>-1</v>
      </c>
      <c r="K135" t="n">
        <v>-1</v>
      </c>
      <c r="L135">
        <f>HYPERLINK("https://www.defined.fi/sol/6yjNqPzTSanBWSa6dxVEgTjePXBrZ2FoHLDQwYwEsyM6?maker=DWTKWChgRw9Ri6keXWwfGkGVXqhRFB2mpyPts8nkXVxK","https://www.defined.fi/sol/6yjNqPzTSanBWSa6dxVEgTjePXBrZ2FoHLDQwYwEsyM6?maker=DWTKWChgRw9Ri6keXWwfGkGVXqhRFB2mpyPts8nkXVxK")</f>
        <v/>
      </c>
      <c r="M135">
        <f>HYPERLINK("https://dexscreener.com/solana/6yjNqPzTSanBWSa6dxVEgTjePXBrZ2FoHLDQwYwEsyM6?maker=DWTKWChgRw9Ri6keXWwfGkGVXqhRFB2mpyPts8nkXVxK","https://dexscreener.com/solana/6yjNqPzTSanBWSa6dxVEgTjePXBrZ2FoHLDQwYwEsyM6?maker=DWTKWChgRw9Ri6keXWwfGkGVXqhRFB2mpyPts8nkXVxK")</f>
        <v/>
      </c>
    </row>
    <row r="136">
      <c r="A136" t="inlineStr">
        <is>
          <t>6cvrZWgEUkr82yKAmxp5cQu7wgYYBPULf16EUBp4pump</t>
        </is>
      </c>
      <c r="B136" t="inlineStr">
        <is>
          <t>MANIFEST</t>
        </is>
      </c>
      <c r="C136" t="n">
        <v>8</v>
      </c>
      <c r="D136" t="n">
        <v>113.3</v>
      </c>
      <c r="E136" t="n">
        <v>2.1</v>
      </c>
      <c r="F136" t="n">
        <v>54.09</v>
      </c>
      <c r="G136" t="n">
        <v>167.4</v>
      </c>
      <c r="H136" t="n">
        <v>2</v>
      </c>
      <c r="I136" t="n">
        <v>1</v>
      </c>
      <c r="J136" t="n">
        <v>-1</v>
      </c>
      <c r="K136" t="n">
        <v>-1</v>
      </c>
      <c r="L136">
        <f>HYPERLINK("https://www.defined.fi/sol/6cvrZWgEUkr82yKAmxp5cQu7wgYYBPULf16EUBp4pump?maker=DWTKWChgRw9Ri6keXWwfGkGVXqhRFB2mpyPts8nkXVxK","https://www.defined.fi/sol/6cvrZWgEUkr82yKAmxp5cQu7wgYYBPULf16EUBp4pump?maker=DWTKWChgRw9Ri6keXWwfGkGVXqhRFB2mpyPts8nkXVxK")</f>
        <v/>
      </c>
      <c r="M136">
        <f>HYPERLINK("https://dexscreener.com/solana/6cvrZWgEUkr82yKAmxp5cQu7wgYYBPULf16EUBp4pump?maker=DWTKWChgRw9Ri6keXWwfGkGVXqhRFB2mpyPts8nkXVxK","https://dexscreener.com/solana/6cvrZWgEUkr82yKAmxp5cQu7wgYYBPULf16EUBp4pump?maker=DWTKWChgRw9Ri6keXWwfGkGVXqhRFB2mpyPts8nkXVxK")</f>
        <v/>
      </c>
    </row>
    <row r="137">
      <c r="A137" t="inlineStr">
        <is>
          <t>A3eME5CetyZPBoWbRUwY3tSe25S6tb18ba9ZPbWk9eFJ</t>
        </is>
      </c>
      <c r="B137" t="inlineStr">
        <is>
          <t>PENG</t>
        </is>
      </c>
      <c r="C137" t="n">
        <v>8</v>
      </c>
      <c r="D137" t="n">
        <v>-0.614</v>
      </c>
      <c r="E137" t="n">
        <v>-0.03</v>
      </c>
      <c r="F137" t="n">
        <v>18.13</v>
      </c>
      <c r="G137" t="n">
        <v>17.52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HYPERLINK("https://www.defined.fi/sol/A3eME5CetyZPBoWbRUwY3tSe25S6tb18ba9ZPbWk9eFJ?maker=DWTKWChgRw9Ri6keXWwfGkGVXqhRFB2mpyPts8nkXVxK","https://www.defined.fi/sol/A3eME5CetyZPBoWbRUwY3tSe25S6tb18ba9ZPbWk9eFJ?maker=DWTKWChgRw9Ri6keXWwfGkGVXqhRFB2mpyPts8nkXVxK")</f>
        <v/>
      </c>
      <c r="M137">
        <f>HYPERLINK("https://dexscreener.com/solana/A3eME5CetyZPBoWbRUwY3tSe25S6tb18ba9ZPbWk9eFJ?maker=DWTKWChgRw9Ri6keXWwfGkGVXqhRFB2mpyPts8nkXVxK","https://dexscreener.com/solana/A3eME5CetyZPBoWbRUwY3tSe25S6tb18ba9ZPbWk9eFJ?maker=DWTKWChgRw9Ri6keXWwfGkGVXqhRFB2mpyPts8nkXVxK")</f>
        <v/>
      </c>
    </row>
    <row r="138">
      <c r="A138" t="inlineStr">
        <is>
          <t>AnNrMaVe3SMhSUvsygeYPLDbeAomN6MwDXBcSEhSpump</t>
        </is>
      </c>
      <c r="B138" t="inlineStr">
        <is>
          <t>SPIN</t>
        </is>
      </c>
      <c r="C138" t="n">
        <v>8</v>
      </c>
      <c r="D138" t="n">
        <v>-0.014</v>
      </c>
      <c r="E138" t="n">
        <v>-0.03</v>
      </c>
      <c r="F138" t="n">
        <v>0.889</v>
      </c>
      <c r="G138" t="n">
        <v>0</v>
      </c>
      <c r="H138" t="n">
        <v>2</v>
      </c>
      <c r="I138" t="n">
        <v>0</v>
      </c>
      <c r="J138" t="n">
        <v>-1</v>
      </c>
      <c r="K138" t="n">
        <v>-1</v>
      </c>
      <c r="L138">
        <f>HYPERLINK("https://www.defined.fi/sol/AnNrMaVe3SMhSUvsygeYPLDbeAomN6MwDXBcSEhSpump?maker=DWTKWChgRw9Ri6keXWwfGkGVXqhRFB2mpyPts8nkXVxK","https://www.defined.fi/sol/AnNrMaVe3SMhSUvsygeYPLDbeAomN6MwDXBcSEhSpump?maker=DWTKWChgRw9Ri6keXWwfGkGVXqhRFB2mpyPts8nkXVxK")</f>
        <v/>
      </c>
      <c r="M138">
        <f>HYPERLINK("https://dexscreener.com/solana/AnNrMaVe3SMhSUvsygeYPLDbeAomN6MwDXBcSEhSpump?maker=DWTKWChgRw9Ri6keXWwfGkGVXqhRFB2mpyPts8nkXVxK","https://dexscreener.com/solana/AnNrMaVe3SMhSUvsygeYPLDbeAomN6MwDXBcSEhSpump?maker=DWTKWChgRw9Ri6keXWwfGkGVXqhRFB2mpyPts8nkXVxK")</f>
        <v/>
      </c>
    </row>
    <row r="139">
      <c r="A139" t="inlineStr">
        <is>
          <t>8Ki8DpuWNxu9VsS3kQbarsCWMcFGWkzzA8pUPto9zBd5</t>
        </is>
      </c>
      <c r="B139" t="inlineStr">
        <is>
          <t>LOCKIN</t>
        </is>
      </c>
      <c r="C139" t="n">
        <v>9</v>
      </c>
      <c r="D139" t="n">
        <v>-5.28</v>
      </c>
      <c r="E139" t="n">
        <v>-0.03</v>
      </c>
      <c r="F139" t="n">
        <v>168.96</v>
      </c>
      <c r="G139" t="n">
        <v>163.68</v>
      </c>
      <c r="H139" t="n">
        <v>2</v>
      </c>
      <c r="I139" t="n">
        <v>2</v>
      </c>
      <c r="J139" t="n">
        <v>-1</v>
      </c>
      <c r="K139" t="n">
        <v>-1</v>
      </c>
      <c r="L139">
        <f>HYPERLINK("https://www.defined.fi/sol/8Ki8DpuWNxu9VsS3kQbarsCWMcFGWkzzA8pUPto9zBd5?maker=DWTKWChgRw9Ri6keXWwfGkGVXqhRFB2mpyPts8nkXVxK","https://www.defined.fi/sol/8Ki8DpuWNxu9VsS3kQbarsCWMcFGWkzzA8pUPto9zBd5?maker=DWTKWChgRw9Ri6keXWwfGkGVXqhRFB2mpyPts8nkXVxK")</f>
        <v/>
      </c>
      <c r="M139">
        <f>HYPERLINK("https://dexscreener.com/solana/8Ki8DpuWNxu9VsS3kQbarsCWMcFGWkzzA8pUPto9zBd5?maker=DWTKWChgRw9Ri6keXWwfGkGVXqhRFB2mpyPts8nkXVxK","https://dexscreener.com/solana/8Ki8DpuWNxu9VsS3kQbarsCWMcFGWkzzA8pUPto9zBd5?maker=DWTKWChgRw9Ri6keXWwfGkGVXqhRFB2mpyPts8nkXVxK")</f>
        <v/>
      </c>
    </row>
    <row r="140">
      <c r="A140" t="inlineStr">
        <is>
          <t>FYzAWUYqmu8kFzERPKkTgVYd4BSbedMjVhYPyLPdpump</t>
        </is>
      </c>
      <c r="B140" t="inlineStr">
        <is>
          <t>coconut</t>
        </is>
      </c>
      <c r="C140" t="n">
        <v>9</v>
      </c>
      <c r="D140" t="n">
        <v>0.664</v>
      </c>
      <c r="E140" t="n">
        <v>0.04</v>
      </c>
      <c r="F140" t="n">
        <v>17.89</v>
      </c>
      <c r="G140" t="n">
        <v>18.55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HYPERLINK("https://www.defined.fi/sol/FYzAWUYqmu8kFzERPKkTgVYd4BSbedMjVhYPyLPdpump?maker=DWTKWChgRw9Ri6keXWwfGkGVXqhRFB2mpyPts8nkXVxK","https://www.defined.fi/sol/FYzAWUYqmu8kFzERPKkTgVYd4BSbedMjVhYPyLPdpump?maker=DWTKWChgRw9Ri6keXWwfGkGVXqhRFB2mpyPts8nkXVxK")</f>
        <v/>
      </c>
      <c r="M140">
        <f>HYPERLINK("https://dexscreener.com/solana/FYzAWUYqmu8kFzERPKkTgVYd4BSbedMjVhYPyLPdpump?maker=DWTKWChgRw9Ri6keXWwfGkGVXqhRFB2mpyPts8nkXVxK","https://dexscreener.com/solana/FYzAWUYqmu8kFzERPKkTgVYd4BSbedMjVhYPyLPdpump?maker=DWTKWChgRw9Ri6keXWwfGkGVXqhRFB2mpyPts8nkXVxK")</f>
        <v/>
      </c>
    </row>
    <row r="141">
      <c r="A141" t="inlineStr">
        <is>
          <t>DqWf9DDK6H5c7KmEHkNJxnzNPSM6mzxonZJjK6yxpump</t>
        </is>
      </c>
      <c r="B141" t="inlineStr">
        <is>
          <t>Minion</t>
        </is>
      </c>
      <c r="C141" t="n">
        <v>9</v>
      </c>
      <c r="D141" t="n">
        <v>0.707</v>
      </c>
      <c r="E141" t="n">
        <v>0.02</v>
      </c>
      <c r="F141" t="n">
        <v>35.21</v>
      </c>
      <c r="G141" t="n">
        <v>35.92</v>
      </c>
      <c r="H141" t="n">
        <v>3</v>
      </c>
      <c r="I141" t="n">
        <v>1</v>
      </c>
      <c r="J141" t="n">
        <v>-1</v>
      </c>
      <c r="K141" t="n">
        <v>-1</v>
      </c>
      <c r="L141">
        <f>HYPERLINK("https://www.defined.fi/sol/DqWf9DDK6H5c7KmEHkNJxnzNPSM6mzxonZJjK6yxpump?maker=DWTKWChgRw9Ri6keXWwfGkGVXqhRFB2mpyPts8nkXVxK","https://www.defined.fi/sol/DqWf9DDK6H5c7KmEHkNJxnzNPSM6mzxonZJjK6yxpump?maker=DWTKWChgRw9Ri6keXWwfGkGVXqhRFB2mpyPts8nkXVxK")</f>
        <v/>
      </c>
      <c r="M141">
        <f>HYPERLINK("https://dexscreener.com/solana/DqWf9DDK6H5c7KmEHkNJxnzNPSM6mzxonZJjK6yxpump?maker=DWTKWChgRw9Ri6keXWwfGkGVXqhRFB2mpyPts8nkXVxK","https://dexscreener.com/solana/DqWf9DDK6H5c7KmEHkNJxnzNPSM6mzxonZJjK6yxpump?maker=DWTKWChgRw9Ri6keXWwfGkGVXqhRFB2mpyPts8nkXVxK")</f>
        <v/>
      </c>
    </row>
    <row r="142">
      <c r="A142" t="inlineStr">
        <is>
          <t>4y9E3tJpGNzRr1592oWTPECgyp2VDSc1Bf3DqAm5FZsK</t>
        </is>
      </c>
      <c r="B142" t="inlineStr">
        <is>
          <t>FATGF</t>
        </is>
      </c>
      <c r="C142" t="n">
        <v>9</v>
      </c>
      <c r="D142" t="n">
        <v>15.88</v>
      </c>
      <c r="E142" t="n">
        <v>0.41</v>
      </c>
      <c r="F142" t="n">
        <v>38.87</v>
      </c>
      <c r="G142" t="n">
        <v>54.76</v>
      </c>
      <c r="H142" t="n">
        <v>2</v>
      </c>
      <c r="I142" t="n">
        <v>1</v>
      </c>
      <c r="J142" t="n">
        <v>-1</v>
      </c>
      <c r="K142" t="n">
        <v>-1</v>
      </c>
      <c r="L142">
        <f>HYPERLINK("https://www.defined.fi/sol/4y9E3tJpGNzRr1592oWTPECgyp2VDSc1Bf3DqAm5FZsK?maker=DWTKWChgRw9Ri6keXWwfGkGVXqhRFB2mpyPts8nkXVxK","https://www.defined.fi/sol/4y9E3tJpGNzRr1592oWTPECgyp2VDSc1Bf3DqAm5FZsK?maker=DWTKWChgRw9Ri6keXWwfGkGVXqhRFB2mpyPts8nkXVxK")</f>
        <v/>
      </c>
      <c r="M142">
        <f>HYPERLINK("https://dexscreener.com/solana/4y9E3tJpGNzRr1592oWTPECgyp2VDSc1Bf3DqAm5FZsK?maker=DWTKWChgRw9Ri6keXWwfGkGVXqhRFB2mpyPts8nkXVxK","https://dexscreener.com/solana/4y9E3tJpGNzRr1592oWTPECgyp2VDSc1Bf3DqAm5FZsK?maker=DWTKWChgRw9Ri6keXWwfGkGVXqhRFB2mpyPts8nkXVxK")</f>
        <v/>
      </c>
    </row>
    <row r="143">
      <c r="A143" t="inlineStr">
        <is>
          <t>mkvXiNBpa8uiSApe5BrhWVJaT87pJFTZxRy7zFapump</t>
        </is>
      </c>
      <c r="B143" t="inlineStr">
        <is>
          <t>Nailong</t>
        </is>
      </c>
      <c r="C143" t="n">
        <v>9</v>
      </c>
      <c r="D143" t="n">
        <v>-8.33</v>
      </c>
      <c r="E143" t="n">
        <v>-0.32</v>
      </c>
      <c r="F143" t="n">
        <v>26.15</v>
      </c>
      <c r="G143" t="n">
        <v>17.81</v>
      </c>
      <c r="H143" t="n">
        <v>2</v>
      </c>
      <c r="I143" t="n">
        <v>1</v>
      </c>
      <c r="J143" t="n">
        <v>-1</v>
      </c>
      <c r="K143" t="n">
        <v>-1</v>
      </c>
      <c r="L143">
        <f>HYPERLINK("https://www.defined.fi/sol/mkvXiNBpa8uiSApe5BrhWVJaT87pJFTZxRy7zFapump?maker=DWTKWChgRw9Ri6keXWwfGkGVXqhRFB2mpyPts8nkXVxK","https://www.defined.fi/sol/mkvXiNBpa8uiSApe5BrhWVJaT87pJFTZxRy7zFapump?maker=DWTKWChgRw9Ri6keXWwfGkGVXqhRFB2mpyPts8nkXVxK")</f>
        <v/>
      </c>
      <c r="M143">
        <f>HYPERLINK("https://dexscreener.com/solana/mkvXiNBpa8uiSApe5BrhWVJaT87pJFTZxRy7zFapump?maker=DWTKWChgRw9Ri6keXWwfGkGVXqhRFB2mpyPts8nkXVxK","https://dexscreener.com/solana/mkvXiNBpa8uiSApe5BrhWVJaT87pJFTZxRy7zFapump?maker=DWTKWChgRw9Ri6keXWwfGkGVXqhRFB2mpyPts8nkXVxK")</f>
        <v/>
      </c>
    </row>
    <row r="144">
      <c r="A144" t="inlineStr">
        <is>
          <t>7xywcaBrF6vQVyHJ1eM9LdT5Z45EAbLbDgGuh8i5pump</t>
        </is>
      </c>
      <c r="B144" t="inlineStr">
        <is>
          <t>HMMM</t>
        </is>
      </c>
      <c r="C144" t="n">
        <v>9</v>
      </c>
      <c r="D144" t="n">
        <v>-6.87</v>
      </c>
      <c r="E144" t="n">
        <v>-0.26</v>
      </c>
      <c r="F144" t="n">
        <v>26.37</v>
      </c>
      <c r="G144" t="n">
        <v>19.5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HYPERLINK("https://www.defined.fi/sol/7xywcaBrF6vQVyHJ1eM9LdT5Z45EAbLbDgGuh8i5pump?maker=DWTKWChgRw9Ri6keXWwfGkGVXqhRFB2mpyPts8nkXVxK","https://www.defined.fi/sol/7xywcaBrF6vQVyHJ1eM9LdT5Z45EAbLbDgGuh8i5pump?maker=DWTKWChgRw9Ri6keXWwfGkGVXqhRFB2mpyPts8nkXVxK")</f>
        <v/>
      </c>
      <c r="M144">
        <f>HYPERLINK("https://dexscreener.com/solana/7xywcaBrF6vQVyHJ1eM9LdT5Z45EAbLbDgGuh8i5pump?maker=DWTKWChgRw9Ri6keXWwfGkGVXqhRFB2mpyPts8nkXVxK","https://dexscreener.com/solana/7xywcaBrF6vQVyHJ1eM9LdT5Z45EAbLbDgGuh8i5pump?maker=DWTKWChgRw9Ri6keXWwfGkGVXqhRFB2mpyPts8nkXVxK")</f>
        <v/>
      </c>
    </row>
    <row r="145">
      <c r="A145" t="inlineStr">
        <is>
          <t>JB2wezZLdzWfnaCfHxLg193RS3Rh51ThiXxEDWQDpump</t>
        </is>
      </c>
      <c r="B145" t="inlineStr">
        <is>
          <t>LABUBU</t>
        </is>
      </c>
      <c r="C145" t="n">
        <v>9</v>
      </c>
      <c r="D145" t="n">
        <v>17.08</v>
      </c>
      <c r="E145" t="n">
        <v>0.39</v>
      </c>
      <c r="F145" t="n">
        <v>44.28</v>
      </c>
      <c r="G145" t="n">
        <v>61.35</v>
      </c>
      <c r="H145" t="n">
        <v>4</v>
      </c>
      <c r="I145" t="n">
        <v>3</v>
      </c>
      <c r="J145" t="n">
        <v>-1</v>
      </c>
      <c r="K145" t="n">
        <v>-1</v>
      </c>
      <c r="L145">
        <f>HYPERLINK("https://www.defined.fi/sol/JB2wezZLdzWfnaCfHxLg193RS3Rh51ThiXxEDWQDpump?maker=DWTKWChgRw9Ri6keXWwfGkGVXqhRFB2mpyPts8nkXVxK","https://www.defined.fi/sol/JB2wezZLdzWfnaCfHxLg193RS3Rh51ThiXxEDWQDpump?maker=DWTKWChgRw9Ri6keXWwfGkGVXqhRFB2mpyPts8nkXVxK")</f>
        <v/>
      </c>
      <c r="M145">
        <f>HYPERLINK("https://dexscreener.com/solana/JB2wezZLdzWfnaCfHxLg193RS3Rh51ThiXxEDWQDpump?maker=DWTKWChgRw9Ri6keXWwfGkGVXqhRFB2mpyPts8nkXVxK","https://dexscreener.com/solana/JB2wezZLdzWfnaCfHxLg193RS3Rh51ThiXxEDWQDpump?maker=DWTKWChgRw9Ri6keXWwfGkGVXqhRFB2mpyPts8nkXVxK")</f>
        <v/>
      </c>
    </row>
    <row r="146">
      <c r="A146" t="inlineStr">
        <is>
          <t>9WPTUkh8fKuCnepRWoPYLH3aK9gSjPHFDenBq2X1Czdp</t>
        </is>
      </c>
      <c r="B146" t="inlineStr">
        <is>
          <t>SELFIE</t>
        </is>
      </c>
      <c r="C146" t="n">
        <v>9</v>
      </c>
      <c r="D146" t="n">
        <v>-4.1</v>
      </c>
      <c r="E146" t="n">
        <v>-0.06</v>
      </c>
      <c r="F146" t="n">
        <v>72.37</v>
      </c>
      <c r="G146" t="n">
        <v>68.27</v>
      </c>
      <c r="H146" t="n">
        <v>1</v>
      </c>
      <c r="I146" t="n">
        <v>1</v>
      </c>
      <c r="J146" t="n">
        <v>-1</v>
      </c>
      <c r="K146" t="n">
        <v>-1</v>
      </c>
      <c r="L146">
        <f>HYPERLINK("https://www.defined.fi/sol/9WPTUkh8fKuCnepRWoPYLH3aK9gSjPHFDenBq2X1Czdp?maker=DWTKWChgRw9Ri6keXWwfGkGVXqhRFB2mpyPts8nkXVxK","https://www.defined.fi/sol/9WPTUkh8fKuCnepRWoPYLH3aK9gSjPHFDenBq2X1Czdp?maker=DWTKWChgRw9Ri6keXWwfGkGVXqhRFB2mpyPts8nkXVxK")</f>
        <v/>
      </c>
      <c r="M146">
        <f>HYPERLINK("https://dexscreener.com/solana/9WPTUkh8fKuCnepRWoPYLH3aK9gSjPHFDenBq2X1Czdp?maker=DWTKWChgRw9Ri6keXWwfGkGVXqhRFB2mpyPts8nkXVxK","https://dexscreener.com/solana/9WPTUkh8fKuCnepRWoPYLH3aK9gSjPHFDenBq2X1Czdp?maker=DWTKWChgRw9Ri6keXWwfGkGVXqhRFB2mpyPts8nkXVxK")</f>
        <v/>
      </c>
    </row>
    <row r="147">
      <c r="A147" t="inlineStr">
        <is>
          <t>6kh61NRDxmiUVyTGVEiMbMqXDMjCZvs4eRQYTbBvpump</t>
        </is>
      </c>
      <c r="B147" t="inlineStr">
        <is>
          <t>THESIS</t>
        </is>
      </c>
      <c r="C147" t="n">
        <v>9</v>
      </c>
      <c r="D147" t="n">
        <v>0.283</v>
      </c>
      <c r="E147" t="n">
        <v>0.07000000000000001</v>
      </c>
      <c r="F147" t="n">
        <v>4.28</v>
      </c>
      <c r="G147" t="n">
        <v>4.56</v>
      </c>
      <c r="H147" t="n">
        <v>1</v>
      </c>
      <c r="I147" t="n">
        <v>1</v>
      </c>
      <c r="J147" t="n">
        <v>-1</v>
      </c>
      <c r="K147" t="n">
        <v>-1</v>
      </c>
      <c r="L147">
        <f>HYPERLINK("https://www.defined.fi/sol/6kh61NRDxmiUVyTGVEiMbMqXDMjCZvs4eRQYTbBvpump?maker=DWTKWChgRw9Ri6keXWwfGkGVXqhRFB2mpyPts8nkXVxK","https://www.defined.fi/sol/6kh61NRDxmiUVyTGVEiMbMqXDMjCZvs4eRQYTbBvpump?maker=DWTKWChgRw9Ri6keXWwfGkGVXqhRFB2mpyPts8nkXVxK")</f>
        <v/>
      </c>
      <c r="M147">
        <f>HYPERLINK("https://dexscreener.com/solana/6kh61NRDxmiUVyTGVEiMbMqXDMjCZvs4eRQYTbBvpump?maker=DWTKWChgRw9Ri6keXWwfGkGVXqhRFB2mpyPts8nkXVxK","https://dexscreener.com/solana/6kh61NRDxmiUVyTGVEiMbMqXDMjCZvs4eRQYTbBvpump?maker=DWTKWChgRw9Ri6keXWwfGkGVXqhRFB2mpyPts8nkXVxK")</f>
        <v/>
      </c>
    </row>
    <row r="148">
      <c r="A148" t="inlineStr">
        <is>
          <t>BeGY8KqKxboEwRbJd1q9H2K829jS4Rc5dEyNMYXCbV5p</t>
        </is>
      </c>
      <c r="B148" t="inlineStr">
        <is>
          <t>NPC</t>
        </is>
      </c>
      <c r="C148" t="n">
        <v>10</v>
      </c>
      <c r="D148" t="n">
        <v>-3.89</v>
      </c>
      <c r="E148" t="n">
        <v>-0.07000000000000001</v>
      </c>
      <c r="F148" t="n">
        <v>52.34</v>
      </c>
      <c r="G148" t="n">
        <v>48.45</v>
      </c>
      <c r="H148" t="n">
        <v>4</v>
      </c>
      <c r="I148" t="n">
        <v>1</v>
      </c>
      <c r="J148" t="n">
        <v>-1</v>
      </c>
      <c r="K148" t="n">
        <v>-1</v>
      </c>
      <c r="L148">
        <f>HYPERLINK("https://www.defined.fi/sol/BeGY8KqKxboEwRbJd1q9H2K829jS4Rc5dEyNMYXCbV5p?maker=DWTKWChgRw9Ri6keXWwfGkGVXqhRFB2mpyPts8nkXVxK","https://www.defined.fi/sol/BeGY8KqKxboEwRbJd1q9H2K829jS4Rc5dEyNMYXCbV5p?maker=DWTKWChgRw9Ri6keXWwfGkGVXqhRFB2mpyPts8nkXVxK")</f>
        <v/>
      </c>
      <c r="M148">
        <f>HYPERLINK("https://dexscreener.com/solana/BeGY8KqKxboEwRbJd1q9H2K829jS4Rc5dEyNMYXCbV5p?maker=DWTKWChgRw9Ri6keXWwfGkGVXqhRFB2mpyPts8nkXVxK","https://dexscreener.com/solana/BeGY8KqKxboEwRbJd1q9H2K829jS4Rc5dEyNMYXCbV5p?maker=DWTKWChgRw9Ri6keXWwfGkGVXqhRFB2mpyPts8nkXVxK")</f>
        <v/>
      </c>
    </row>
    <row r="149">
      <c r="A149" t="inlineStr">
        <is>
          <t>8ThSrRA6qpkva4bGE6DNfFKnuKuCPM22Db16zS1Mpump</t>
        </is>
      </c>
      <c r="B149" t="inlineStr">
        <is>
          <t>ALP</t>
        </is>
      </c>
      <c r="C149" t="n">
        <v>10</v>
      </c>
      <c r="D149" t="n">
        <v>0.098</v>
      </c>
      <c r="E149" t="n">
        <v>0</v>
      </c>
      <c r="F149" t="n">
        <v>44.85</v>
      </c>
      <c r="G149" t="n">
        <v>44.94</v>
      </c>
      <c r="H149" t="n">
        <v>8</v>
      </c>
      <c r="I149" t="n">
        <v>4</v>
      </c>
      <c r="J149" t="n">
        <v>-1</v>
      </c>
      <c r="K149" t="n">
        <v>-1</v>
      </c>
      <c r="L149">
        <f>HYPERLINK("https://www.defined.fi/sol/8ThSrRA6qpkva4bGE6DNfFKnuKuCPM22Db16zS1Mpump?maker=DWTKWChgRw9Ri6keXWwfGkGVXqhRFB2mpyPts8nkXVxK","https://www.defined.fi/sol/8ThSrRA6qpkva4bGE6DNfFKnuKuCPM22Db16zS1Mpump?maker=DWTKWChgRw9Ri6keXWwfGkGVXqhRFB2mpyPts8nkXVxK")</f>
        <v/>
      </c>
      <c r="M149">
        <f>HYPERLINK("https://dexscreener.com/solana/8ThSrRA6qpkva4bGE6DNfFKnuKuCPM22Db16zS1Mpump?maker=DWTKWChgRw9Ri6keXWwfGkGVXqhRFB2mpyPts8nkXVxK","https://dexscreener.com/solana/8ThSrRA6qpkva4bGE6DNfFKnuKuCPM22Db16zS1Mpump?maker=DWTKWChgRw9Ri6keXWwfGkGVXqhRFB2mpyPts8nkXVxK")</f>
        <v/>
      </c>
    </row>
    <row r="150">
      <c r="A150" t="inlineStr">
        <is>
          <t>E43qU77tnWDwN11o7TtaGMNpxCAqz8RZEZ7PcTCUXSim</t>
        </is>
      </c>
      <c r="B150" t="inlineStr">
        <is>
          <t>SLO</t>
        </is>
      </c>
      <c r="C150" t="n">
        <v>10</v>
      </c>
      <c r="D150" t="n">
        <v>-13.34</v>
      </c>
      <c r="E150" t="n">
        <v>-0.5</v>
      </c>
      <c r="F150" t="n">
        <v>26.51</v>
      </c>
      <c r="G150" t="n">
        <v>13.16</v>
      </c>
      <c r="H150" t="n">
        <v>5</v>
      </c>
      <c r="I150" t="n">
        <v>1</v>
      </c>
      <c r="J150" t="n">
        <v>-1</v>
      </c>
      <c r="K150" t="n">
        <v>-1</v>
      </c>
      <c r="L150">
        <f>HYPERLINK("https://www.defined.fi/sol/E43qU77tnWDwN11o7TtaGMNpxCAqz8RZEZ7PcTCUXSim?maker=DWTKWChgRw9Ri6keXWwfGkGVXqhRFB2mpyPts8nkXVxK","https://www.defined.fi/sol/E43qU77tnWDwN11o7TtaGMNpxCAqz8RZEZ7PcTCUXSim?maker=DWTKWChgRw9Ri6keXWwfGkGVXqhRFB2mpyPts8nkXVxK")</f>
        <v/>
      </c>
      <c r="M150">
        <f>HYPERLINK("https://dexscreener.com/solana/E43qU77tnWDwN11o7TtaGMNpxCAqz8RZEZ7PcTCUXSim?maker=DWTKWChgRw9Ri6keXWwfGkGVXqhRFB2mpyPts8nkXVxK","https://dexscreener.com/solana/E43qU77tnWDwN11o7TtaGMNpxCAqz8RZEZ7PcTCUXSim?maker=DWTKWChgRw9Ri6keXWwfGkGVXqhRFB2mpyPts8nkXVxK")</f>
        <v/>
      </c>
    </row>
    <row r="151">
      <c r="A151" t="inlineStr">
        <is>
          <t>CK7UwtyYTo4CmBohCF9RhF6mCNDxnLMcZsCqouP9pump</t>
        </is>
      </c>
      <c r="B151" t="inlineStr">
        <is>
          <t>todd</t>
        </is>
      </c>
      <c r="C151" t="n">
        <v>10</v>
      </c>
      <c r="D151" t="n">
        <v>0.063</v>
      </c>
      <c r="E151" t="n">
        <v>0.14</v>
      </c>
      <c r="F151" t="n">
        <v>0.436</v>
      </c>
      <c r="G151" t="n">
        <v>0.5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HYPERLINK("https://www.defined.fi/sol/CK7UwtyYTo4CmBohCF9RhF6mCNDxnLMcZsCqouP9pump?maker=DWTKWChgRw9Ri6keXWwfGkGVXqhRFB2mpyPts8nkXVxK","https://www.defined.fi/sol/CK7UwtyYTo4CmBohCF9RhF6mCNDxnLMcZsCqouP9pump?maker=DWTKWChgRw9Ri6keXWwfGkGVXqhRFB2mpyPts8nkXVxK")</f>
        <v/>
      </c>
      <c r="M151">
        <f>HYPERLINK("https://dexscreener.com/solana/CK7UwtyYTo4CmBohCF9RhF6mCNDxnLMcZsCqouP9pump?maker=DWTKWChgRw9Ri6keXWwfGkGVXqhRFB2mpyPts8nkXVxK","https://dexscreener.com/solana/CK7UwtyYTo4CmBohCF9RhF6mCNDxnLMcZsCqouP9pump?maker=DWTKWChgRw9Ri6keXWwfGkGVXqhRFB2mpyPts8nkXVxK")</f>
        <v/>
      </c>
    </row>
    <row r="152">
      <c r="A152" t="inlineStr">
        <is>
          <t>6tVZVjcppH2BZ9Xj5yFU1Zt34m2rYcyDqqpSeMDZpump</t>
        </is>
      </c>
      <c r="B152" t="inlineStr">
        <is>
          <t>miharu</t>
        </is>
      </c>
      <c r="C152" t="n">
        <v>10</v>
      </c>
      <c r="D152" t="n">
        <v>-3.84</v>
      </c>
      <c r="E152" t="n">
        <v>-0.22</v>
      </c>
      <c r="F152" t="n">
        <v>17.31</v>
      </c>
      <c r="G152" t="n">
        <v>13.47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HYPERLINK("https://www.defined.fi/sol/6tVZVjcppH2BZ9Xj5yFU1Zt34m2rYcyDqqpSeMDZpump?maker=DWTKWChgRw9Ri6keXWwfGkGVXqhRFB2mpyPts8nkXVxK","https://www.defined.fi/sol/6tVZVjcppH2BZ9Xj5yFU1Zt34m2rYcyDqqpSeMDZpump?maker=DWTKWChgRw9Ri6keXWwfGkGVXqhRFB2mpyPts8nkXVxK")</f>
        <v/>
      </c>
      <c r="M152">
        <f>HYPERLINK("https://dexscreener.com/solana/6tVZVjcppH2BZ9Xj5yFU1Zt34m2rYcyDqqpSeMDZpump?maker=DWTKWChgRw9Ri6keXWwfGkGVXqhRFB2mpyPts8nkXVxK","https://dexscreener.com/solana/6tVZVjcppH2BZ9Xj5yFU1Zt34m2rYcyDqqpSeMDZpump?maker=DWTKWChgRw9Ri6keXWwfGkGVXqhRFB2mpyPts8nkXVxK")</f>
        <v/>
      </c>
    </row>
    <row r="153">
      <c r="A153" t="inlineStr">
        <is>
          <t>GTFWEVQy5BwQsZJWS4Y6KaZ3or6Yhysh2EEUp8bgpump</t>
        </is>
      </c>
      <c r="B153" t="inlineStr">
        <is>
          <t>HANBAO</t>
        </is>
      </c>
      <c r="C153" t="n">
        <v>10</v>
      </c>
      <c r="D153" t="n">
        <v>7.61</v>
      </c>
      <c r="E153" t="n">
        <v>0.46</v>
      </c>
      <c r="F153" t="n">
        <v>16.71</v>
      </c>
      <c r="G153" t="n">
        <v>24.33</v>
      </c>
      <c r="H153" t="n">
        <v>4</v>
      </c>
      <c r="I153" t="n">
        <v>1</v>
      </c>
      <c r="J153" t="n">
        <v>-1</v>
      </c>
      <c r="K153" t="n">
        <v>-1</v>
      </c>
      <c r="L153">
        <f>HYPERLINK("https://www.defined.fi/sol/GTFWEVQy5BwQsZJWS4Y6KaZ3or6Yhysh2EEUp8bgpump?maker=DWTKWChgRw9Ri6keXWwfGkGVXqhRFB2mpyPts8nkXVxK","https://www.defined.fi/sol/GTFWEVQy5BwQsZJWS4Y6KaZ3or6Yhysh2EEUp8bgpump?maker=DWTKWChgRw9Ri6keXWwfGkGVXqhRFB2mpyPts8nkXVxK")</f>
        <v/>
      </c>
      <c r="M153">
        <f>HYPERLINK("https://dexscreener.com/solana/GTFWEVQy5BwQsZJWS4Y6KaZ3or6Yhysh2EEUp8bgpump?maker=DWTKWChgRw9Ri6keXWwfGkGVXqhRFB2mpyPts8nkXVxK","https://dexscreener.com/solana/GTFWEVQy5BwQsZJWS4Y6KaZ3or6Yhysh2EEUp8bgpump?maker=DWTKWChgRw9Ri6keXWwfGkGVXqhRFB2mpyPts8nkXVxK")</f>
        <v/>
      </c>
    </row>
    <row r="154">
      <c r="A154" t="inlineStr">
        <is>
          <t>6ZrYhkwvoYE4QqzpdzJ7htEHwT2u2546EkTNJ7qepump</t>
        </is>
      </c>
      <c r="B154" t="inlineStr">
        <is>
          <t>nomnom</t>
        </is>
      </c>
      <c r="C154" t="n">
        <v>10</v>
      </c>
      <c r="D154" t="n">
        <v>-24.22</v>
      </c>
      <c r="E154" t="n">
        <v>-0.17</v>
      </c>
      <c r="F154" t="n">
        <v>145.41</v>
      </c>
      <c r="G154" t="n">
        <v>121.19</v>
      </c>
      <c r="H154" t="n">
        <v>2</v>
      </c>
      <c r="I154" t="n">
        <v>2</v>
      </c>
      <c r="J154" t="n">
        <v>-1</v>
      </c>
      <c r="K154" t="n">
        <v>-1</v>
      </c>
      <c r="L154">
        <f>HYPERLINK("https://www.defined.fi/sol/6ZrYhkwvoYE4QqzpdzJ7htEHwT2u2546EkTNJ7qepump?maker=DWTKWChgRw9Ri6keXWwfGkGVXqhRFB2mpyPts8nkXVxK","https://www.defined.fi/sol/6ZrYhkwvoYE4QqzpdzJ7htEHwT2u2546EkTNJ7qepump?maker=DWTKWChgRw9Ri6keXWwfGkGVXqhRFB2mpyPts8nkXVxK")</f>
        <v/>
      </c>
      <c r="M154">
        <f>HYPERLINK("https://dexscreener.com/solana/6ZrYhkwvoYE4QqzpdzJ7htEHwT2u2546EkTNJ7qepump?maker=DWTKWChgRw9Ri6keXWwfGkGVXqhRFB2mpyPts8nkXVxK","https://dexscreener.com/solana/6ZrYhkwvoYE4QqzpdzJ7htEHwT2u2546EkTNJ7qepump?maker=DWTKWChgRw9Ri6keXWwfGkGVXqhRFB2mpyPts8nkXVxK")</f>
        <v/>
      </c>
    </row>
    <row r="155">
      <c r="A155" t="inlineStr">
        <is>
          <t>HmfNGq7kxE6ppMDGW87xPuMU6wnKbeYBZf76K7t33w3s</t>
        </is>
      </c>
      <c r="B155" t="inlineStr">
        <is>
          <t>KOHLER</t>
        </is>
      </c>
      <c r="C155" t="n">
        <v>10</v>
      </c>
      <c r="D155" t="n">
        <v>5.32</v>
      </c>
      <c r="E155" t="n">
        <v>0.09</v>
      </c>
      <c r="F155" t="n">
        <v>56.82</v>
      </c>
      <c r="G155" t="n">
        <v>62.15</v>
      </c>
      <c r="H155" t="n">
        <v>2</v>
      </c>
      <c r="I155" t="n">
        <v>1</v>
      </c>
      <c r="J155" t="n">
        <v>-1</v>
      </c>
      <c r="K155" t="n">
        <v>-1</v>
      </c>
      <c r="L155">
        <f>HYPERLINK("https://www.defined.fi/sol/HmfNGq7kxE6ppMDGW87xPuMU6wnKbeYBZf76K7t33w3s?maker=DWTKWChgRw9Ri6keXWwfGkGVXqhRFB2mpyPts8nkXVxK","https://www.defined.fi/sol/HmfNGq7kxE6ppMDGW87xPuMU6wnKbeYBZf76K7t33w3s?maker=DWTKWChgRw9Ri6keXWwfGkGVXqhRFB2mpyPts8nkXVxK")</f>
        <v/>
      </c>
      <c r="M155">
        <f>HYPERLINK("https://dexscreener.com/solana/HmfNGq7kxE6ppMDGW87xPuMU6wnKbeYBZf76K7t33w3s?maker=DWTKWChgRw9Ri6keXWwfGkGVXqhRFB2mpyPts8nkXVxK","https://dexscreener.com/solana/HmfNGq7kxE6ppMDGW87xPuMU6wnKbeYBZf76K7t33w3s?maker=DWTKWChgRw9Ri6keXWwfGkGVXqhRFB2mpyPts8nkXVxK")</f>
        <v/>
      </c>
    </row>
    <row r="156">
      <c r="A156" t="inlineStr">
        <is>
          <t>7iagMTDPfNSR5zVcERT1To7A9eaQoz58dJAh42EMHcCC</t>
        </is>
      </c>
      <c r="B156" t="inlineStr">
        <is>
          <t>YAKUB</t>
        </is>
      </c>
      <c r="C156" t="n">
        <v>10</v>
      </c>
      <c r="D156" t="n">
        <v>-1.64</v>
      </c>
      <c r="E156" t="n">
        <v>-0.09</v>
      </c>
      <c r="F156" t="n">
        <v>17.57</v>
      </c>
      <c r="G156" t="n">
        <v>15.93</v>
      </c>
      <c r="H156" t="n">
        <v>2</v>
      </c>
      <c r="I156" t="n">
        <v>1</v>
      </c>
      <c r="J156" t="n">
        <v>-1</v>
      </c>
      <c r="K156" t="n">
        <v>-1</v>
      </c>
      <c r="L156">
        <f>HYPERLINK("https://www.defined.fi/sol/7iagMTDPfNSR5zVcERT1To7A9eaQoz58dJAh42EMHcCC?maker=DWTKWChgRw9Ri6keXWwfGkGVXqhRFB2mpyPts8nkXVxK","https://www.defined.fi/sol/7iagMTDPfNSR5zVcERT1To7A9eaQoz58dJAh42EMHcCC?maker=DWTKWChgRw9Ri6keXWwfGkGVXqhRFB2mpyPts8nkXVxK")</f>
        <v/>
      </c>
      <c r="M156">
        <f>HYPERLINK("https://dexscreener.com/solana/7iagMTDPfNSR5zVcERT1To7A9eaQoz58dJAh42EMHcCC?maker=DWTKWChgRw9Ri6keXWwfGkGVXqhRFB2mpyPts8nkXVxK","https://dexscreener.com/solana/7iagMTDPfNSR5zVcERT1To7A9eaQoz58dJAh42EMHcCC?maker=DWTKWChgRw9Ri6keXWwfGkGVXqhRFB2mpyPts8nkXVxK")</f>
        <v/>
      </c>
    </row>
    <row r="157">
      <c r="A157" t="inlineStr">
        <is>
          <t>FZnSMd1hPu5MVgttmtfDZUPN5gcuexvrh3CB67UuQshb</t>
        </is>
      </c>
      <c r="B157" t="inlineStr">
        <is>
          <t>HELIA</t>
        </is>
      </c>
      <c r="C157" t="n">
        <v>10</v>
      </c>
      <c r="D157" t="n">
        <v>-26.02</v>
      </c>
      <c r="E157" t="n">
        <v>-0.21</v>
      </c>
      <c r="F157" t="n">
        <v>125.8</v>
      </c>
      <c r="G157" t="n">
        <v>99.79000000000001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HYPERLINK("https://www.defined.fi/sol/FZnSMd1hPu5MVgttmtfDZUPN5gcuexvrh3CB67UuQshb?maker=DWTKWChgRw9Ri6keXWwfGkGVXqhRFB2mpyPts8nkXVxK","https://www.defined.fi/sol/FZnSMd1hPu5MVgttmtfDZUPN5gcuexvrh3CB67UuQshb?maker=DWTKWChgRw9Ri6keXWwfGkGVXqhRFB2mpyPts8nkXVxK")</f>
        <v/>
      </c>
      <c r="M157">
        <f>HYPERLINK("https://dexscreener.com/solana/FZnSMd1hPu5MVgttmtfDZUPN5gcuexvrh3CB67UuQshb?maker=DWTKWChgRw9Ri6keXWwfGkGVXqhRFB2mpyPts8nkXVxK","https://dexscreener.com/solana/FZnSMd1hPu5MVgttmtfDZUPN5gcuexvrh3CB67UuQshb?maker=DWTKWChgRw9Ri6keXWwfGkGVXqhRFB2mpyPts8nkXVxK")</f>
        <v/>
      </c>
    </row>
    <row r="158">
      <c r="A158" t="inlineStr">
        <is>
          <t>9bxaVJmUwSc71j8Z2pvUL3UAr1s5fCnwUpvYhqV9jtmw</t>
        </is>
      </c>
      <c r="B158" t="inlineStr">
        <is>
          <t>MEWING</t>
        </is>
      </c>
      <c r="C158" t="n">
        <v>10</v>
      </c>
      <c r="D158" t="n">
        <v>-5.07</v>
      </c>
      <c r="E158" t="n">
        <v>-0.06</v>
      </c>
      <c r="F158" t="n">
        <v>84.25</v>
      </c>
      <c r="G158" t="n">
        <v>79.18000000000001</v>
      </c>
      <c r="H158" t="n">
        <v>2</v>
      </c>
      <c r="I158" t="n">
        <v>1</v>
      </c>
      <c r="J158" t="n">
        <v>-1</v>
      </c>
      <c r="K158" t="n">
        <v>-1</v>
      </c>
      <c r="L158">
        <f>HYPERLINK("https://www.defined.fi/sol/9bxaVJmUwSc71j8Z2pvUL3UAr1s5fCnwUpvYhqV9jtmw?maker=DWTKWChgRw9Ri6keXWwfGkGVXqhRFB2mpyPts8nkXVxK","https://www.defined.fi/sol/9bxaVJmUwSc71j8Z2pvUL3UAr1s5fCnwUpvYhqV9jtmw?maker=DWTKWChgRw9Ri6keXWwfGkGVXqhRFB2mpyPts8nkXVxK")</f>
        <v/>
      </c>
      <c r="M158">
        <f>HYPERLINK("https://dexscreener.com/solana/9bxaVJmUwSc71j8Z2pvUL3UAr1s5fCnwUpvYhqV9jtmw?maker=DWTKWChgRw9Ri6keXWwfGkGVXqhRFB2mpyPts8nkXVxK","https://dexscreener.com/solana/9bxaVJmUwSc71j8Z2pvUL3UAr1s5fCnwUpvYhqV9jtmw?maker=DWTKWChgRw9Ri6keXWwfGkGVXqhRFB2mpyPts8nkXVxK")</f>
        <v/>
      </c>
    </row>
    <row r="159">
      <c r="A159" t="inlineStr">
        <is>
          <t>BSHanq7NmdY6j8u5YE9A3SUygj1bhavFqb73vadspkL3</t>
        </is>
      </c>
      <c r="B159" t="inlineStr">
        <is>
          <t>UAE</t>
        </is>
      </c>
      <c r="C159" t="n">
        <v>10</v>
      </c>
      <c r="D159" t="n">
        <v>-6.09</v>
      </c>
      <c r="E159" t="n">
        <v>-0.32</v>
      </c>
      <c r="F159" t="n">
        <v>18.86</v>
      </c>
      <c r="G159" t="n">
        <v>12.76</v>
      </c>
      <c r="H159" t="n">
        <v>3</v>
      </c>
      <c r="I159" t="n">
        <v>2</v>
      </c>
      <c r="J159" t="n">
        <v>-1</v>
      </c>
      <c r="K159" t="n">
        <v>-1</v>
      </c>
      <c r="L159">
        <f>HYPERLINK("https://www.defined.fi/sol/BSHanq7NmdY6j8u5YE9A3SUygj1bhavFqb73vadspkL3?maker=DWTKWChgRw9Ri6keXWwfGkGVXqhRFB2mpyPts8nkXVxK","https://www.defined.fi/sol/BSHanq7NmdY6j8u5YE9A3SUygj1bhavFqb73vadspkL3?maker=DWTKWChgRw9Ri6keXWwfGkGVXqhRFB2mpyPts8nkXVxK")</f>
        <v/>
      </c>
      <c r="M159">
        <f>HYPERLINK("https://dexscreener.com/solana/BSHanq7NmdY6j8u5YE9A3SUygj1bhavFqb73vadspkL3?maker=DWTKWChgRw9Ri6keXWwfGkGVXqhRFB2mpyPts8nkXVxK","https://dexscreener.com/solana/BSHanq7NmdY6j8u5YE9A3SUygj1bhavFqb73vadspkL3?maker=DWTKWChgRw9Ri6keXWwfGkGVXqhRFB2mpyPts8nkXVxK")</f>
        <v/>
      </c>
    </row>
    <row r="160">
      <c r="A160" t="inlineStr">
        <is>
          <t>2G8LH53fcr3aCrEsmAo73eunbZRbyjKrGH5qmur6pump</t>
        </is>
      </c>
      <c r="B160" t="inlineStr">
        <is>
          <t>supercycle</t>
        </is>
      </c>
      <c r="C160" t="n">
        <v>10</v>
      </c>
      <c r="D160" t="n">
        <v>-2.28</v>
      </c>
      <c r="E160" t="n">
        <v>-0.08</v>
      </c>
      <c r="F160" t="n">
        <v>27.66</v>
      </c>
      <c r="G160" t="n">
        <v>25.37</v>
      </c>
      <c r="H160" t="n">
        <v>3</v>
      </c>
      <c r="I160" t="n">
        <v>2</v>
      </c>
      <c r="J160" t="n">
        <v>-1</v>
      </c>
      <c r="K160" t="n">
        <v>-1</v>
      </c>
      <c r="L160">
        <f>HYPERLINK("https://www.defined.fi/sol/2G8LH53fcr3aCrEsmAo73eunbZRbyjKrGH5qmur6pump?maker=DWTKWChgRw9Ri6keXWwfGkGVXqhRFB2mpyPts8nkXVxK","https://www.defined.fi/sol/2G8LH53fcr3aCrEsmAo73eunbZRbyjKrGH5qmur6pump?maker=DWTKWChgRw9Ri6keXWwfGkGVXqhRFB2mpyPts8nkXVxK")</f>
        <v/>
      </c>
      <c r="M160">
        <f>HYPERLINK("https://dexscreener.com/solana/2G8LH53fcr3aCrEsmAo73eunbZRbyjKrGH5qmur6pump?maker=DWTKWChgRw9Ri6keXWwfGkGVXqhRFB2mpyPts8nkXVxK","https://dexscreener.com/solana/2G8LH53fcr3aCrEsmAo73eunbZRbyjKrGH5qmur6pump?maker=DWTKWChgRw9Ri6keXWwfGkGVXqhRFB2mpyPts8nkXVxK")</f>
        <v/>
      </c>
    </row>
    <row r="161">
      <c r="A161" t="inlineStr">
        <is>
          <t>HaP8r3ksG76PhQLTqR8FYBeNiQpejcFbQmiHbg787Ut1</t>
        </is>
      </c>
      <c r="B161" t="inlineStr">
        <is>
          <t>TRUMP</t>
        </is>
      </c>
      <c r="C161" t="n">
        <v>11</v>
      </c>
      <c r="D161" t="n">
        <v>3.88</v>
      </c>
      <c r="E161" t="n">
        <v>0.06</v>
      </c>
      <c r="F161" t="n">
        <v>64.38</v>
      </c>
      <c r="G161" t="n">
        <v>68.26000000000001</v>
      </c>
      <c r="H161" t="n">
        <v>2</v>
      </c>
      <c r="I161" t="n">
        <v>2</v>
      </c>
      <c r="J161" t="n">
        <v>-1</v>
      </c>
      <c r="K161" t="n">
        <v>-1</v>
      </c>
      <c r="L161">
        <f>HYPERLINK("https://www.defined.fi/sol/HaP8r3ksG76PhQLTqR8FYBeNiQpejcFbQmiHbg787Ut1?maker=DWTKWChgRw9Ri6keXWwfGkGVXqhRFB2mpyPts8nkXVxK","https://www.defined.fi/sol/HaP8r3ksG76PhQLTqR8FYBeNiQpejcFbQmiHbg787Ut1?maker=DWTKWChgRw9Ri6keXWwfGkGVXqhRFB2mpyPts8nkXVxK")</f>
        <v/>
      </c>
      <c r="M161">
        <f>HYPERLINK("https://dexscreener.com/solana/HaP8r3ksG76PhQLTqR8FYBeNiQpejcFbQmiHbg787Ut1?maker=DWTKWChgRw9Ri6keXWwfGkGVXqhRFB2mpyPts8nkXVxK","https://dexscreener.com/solana/HaP8r3ksG76PhQLTqR8FYBeNiQpejcFbQmiHbg787Ut1?maker=DWTKWChgRw9Ri6keXWwfGkGVXqhRFB2mpyPts8nkXVxK")</f>
        <v/>
      </c>
    </row>
    <row r="162">
      <c r="A162" t="inlineStr">
        <is>
          <t>HCq9orwso55TowciCZkD3Yb7c74iHYRGvQrubz4ppump</t>
        </is>
      </c>
      <c r="B162" t="inlineStr">
        <is>
          <t>SSEC</t>
        </is>
      </c>
      <c r="C162" t="n">
        <v>11</v>
      </c>
      <c r="D162" t="n">
        <v>-1.78</v>
      </c>
      <c r="E162" t="n">
        <v>-0.1</v>
      </c>
      <c r="F162" t="n">
        <v>17.94</v>
      </c>
      <c r="G162" t="n">
        <v>16.16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HYPERLINK("https://www.defined.fi/sol/HCq9orwso55TowciCZkD3Yb7c74iHYRGvQrubz4ppump?maker=DWTKWChgRw9Ri6keXWwfGkGVXqhRFB2mpyPts8nkXVxK","https://www.defined.fi/sol/HCq9orwso55TowciCZkD3Yb7c74iHYRGvQrubz4ppump?maker=DWTKWChgRw9Ri6keXWwfGkGVXqhRFB2mpyPts8nkXVxK")</f>
        <v/>
      </c>
      <c r="M162">
        <f>HYPERLINK("https://dexscreener.com/solana/HCq9orwso55TowciCZkD3Yb7c74iHYRGvQrubz4ppump?maker=DWTKWChgRw9Ri6keXWwfGkGVXqhRFB2mpyPts8nkXVxK","https://dexscreener.com/solana/HCq9orwso55TowciCZkD3Yb7c74iHYRGvQrubz4ppump?maker=DWTKWChgRw9Ri6keXWwfGkGVXqhRFB2mpyPts8nkXVxK")</f>
        <v/>
      </c>
    </row>
    <row r="163">
      <c r="A163" t="inlineStr">
        <is>
          <t>FfCht1iLfyWC8hcQDG4oZ8wp9uKshRJkzjWxn2kKocnH</t>
        </is>
      </c>
      <c r="B163" t="inlineStr">
        <is>
          <t>KPOP</t>
        </is>
      </c>
      <c r="C163" t="n">
        <v>12</v>
      </c>
      <c r="D163" t="n">
        <v>1.39</v>
      </c>
      <c r="E163" t="n">
        <v>0.31</v>
      </c>
      <c r="F163" t="n">
        <v>4.51</v>
      </c>
      <c r="G163" t="n">
        <v>5.87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HYPERLINK("https://www.defined.fi/sol/FfCht1iLfyWC8hcQDG4oZ8wp9uKshRJkzjWxn2kKocnH?maker=DWTKWChgRw9Ri6keXWwfGkGVXqhRFB2mpyPts8nkXVxK","https://www.defined.fi/sol/FfCht1iLfyWC8hcQDG4oZ8wp9uKshRJkzjWxn2kKocnH?maker=DWTKWChgRw9Ri6keXWwfGkGVXqhRFB2mpyPts8nkXVxK")</f>
        <v/>
      </c>
      <c r="M163">
        <f>HYPERLINK("https://dexscreener.com/solana/FfCht1iLfyWC8hcQDG4oZ8wp9uKshRJkzjWxn2kKocnH?maker=DWTKWChgRw9Ri6keXWwfGkGVXqhRFB2mpyPts8nkXVxK","https://dexscreener.com/solana/FfCht1iLfyWC8hcQDG4oZ8wp9uKshRJkzjWxn2kKocnH?maker=DWTKWChgRw9Ri6keXWwfGkGVXqhRFB2mpyPts8nkXVxK")</f>
        <v/>
      </c>
    </row>
    <row r="164">
      <c r="A164" t="inlineStr">
        <is>
          <t>GiG7Hr61RVm4CSUxJmgiCoySFQtdiwxtqf64MsRppump</t>
        </is>
      </c>
      <c r="B164" t="inlineStr">
        <is>
          <t>SCF</t>
        </is>
      </c>
      <c r="C164" t="n">
        <v>12</v>
      </c>
      <c r="D164" t="n">
        <v>157.15</v>
      </c>
      <c r="E164" t="n">
        <v>0.34</v>
      </c>
      <c r="F164" t="n">
        <v>467.89</v>
      </c>
      <c r="G164" t="n">
        <v>625.04</v>
      </c>
      <c r="H164" t="n">
        <v>9</v>
      </c>
      <c r="I164" t="n">
        <v>4</v>
      </c>
      <c r="J164" t="n">
        <v>-1</v>
      </c>
      <c r="K164" t="n">
        <v>-1</v>
      </c>
      <c r="L164">
        <f>HYPERLINK("https://www.defined.fi/sol/GiG7Hr61RVm4CSUxJmgiCoySFQtdiwxtqf64MsRppump?maker=DWTKWChgRw9Ri6keXWwfGkGVXqhRFB2mpyPts8nkXVxK","https://www.defined.fi/sol/GiG7Hr61RVm4CSUxJmgiCoySFQtdiwxtqf64MsRppump?maker=DWTKWChgRw9Ri6keXWwfGkGVXqhRFB2mpyPts8nkXVxK")</f>
        <v/>
      </c>
      <c r="M164">
        <f>HYPERLINK("https://dexscreener.com/solana/GiG7Hr61RVm4CSUxJmgiCoySFQtdiwxtqf64MsRppump?maker=DWTKWChgRw9Ri6keXWwfGkGVXqhRFB2mpyPts8nkXVxK","https://dexscreener.com/solana/GiG7Hr61RVm4CSUxJmgiCoySFQtdiwxtqf64MsRppump?maker=DWTKWChgRw9Ri6keXWwfGkGVXqhRFB2mpyPts8nkXVxK")</f>
        <v/>
      </c>
    </row>
    <row r="165">
      <c r="A165" t="inlineStr">
        <is>
          <t>EKpQGSJtjMFqKZ9KQanSqYXRcF8fBopzLHYxdM65zcjm</t>
        </is>
      </c>
      <c r="B165" t="inlineStr">
        <is>
          <t>$WIF</t>
        </is>
      </c>
      <c r="C165" t="n">
        <v>12</v>
      </c>
      <c r="D165" t="n">
        <v>0</v>
      </c>
      <c r="E165" t="n">
        <v>-0.01</v>
      </c>
      <c r="F165" t="n">
        <v>0.013</v>
      </c>
      <c r="G165" t="n">
        <v>0.013</v>
      </c>
      <c r="H165" t="n">
        <v>0</v>
      </c>
      <c r="I165" t="n">
        <v>1</v>
      </c>
      <c r="J165" t="n">
        <v>-1</v>
      </c>
      <c r="K165" t="n">
        <v>-1</v>
      </c>
      <c r="L165">
        <f>HYPERLINK("https://www.defined.fi/sol/EKpQGSJtjMFqKZ9KQanSqYXRcF8fBopzLHYxdM65zcjm?maker=DWTKWChgRw9Ri6keXWwfGkGVXqhRFB2mpyPts8nkXVxK","https://www.defined.fi/sol/EKpQGSJtjMFqKZ9KQanSqYXRcF8fBopzLHYxdM65zcjm?maker=DWTKWChgRw9Ri6keXWwfGkGVXqhRFB2mpyPts8nkXVxK")</f>
        <v/>
      </c>
      <c r="M165">
        <f>HYPERLINK("https://dexscreener.com/solana/EKpQGSJtjMFqKZ9KQanSqYXRcF8fBopzLHYxdM65zcjm?maker=DWTKWChgRw9Ri6keXWwfGkGVXqhRFB2mpyPts8nkXVxK","https://dexscreener.com/solana/EKpQGSJtjMFqKZ9KQanSqYXRcF8fBopzLHYxdM65zcjm?maker=DWTKWChgRw9Ri6keXWwfGkGVXqhRFB2mpyPts8nkXVxK")</f>
        <v/>
      </c>
    </row>
    <row r="166">
      <c r="A166" t="inlineStr">
        <is>
          <t>5TNm9T7ykUWyeCihZbdehPmiPefxjpV1mPWnYuueq3xM</t>
        </is>
      </c>
      <c r="B166" t="inlineStr">
        <is>
          <t>Back</t>
        </is>
      </c>
      <c r="C166" t="n">
        <v>12</v>
      </c>
      <c r="D166" t="n">
        <v>2.68</v>
      </c>
      <c r="E166" t="n">
        <v>0.57</v>
      </c>
      <c r="F166" t="n">
        <v>4.67</v>
      </c>
      <c r="G166" t="n">
        <v>7.34</v>
      </c>
      <c r="H166" t="n">
        <v>1</v>
      </c>
      <c r="I166" t="n">
        <v>2</v>
      </c>
      <c r="J166" t="n">
        <v>-1</v>
      </c>
      <c r="K166" t="n">
        <v>-1</v>
      </c>
      <c r="L166">
        <f>HYPERLINK("https://www.defined.fi/sol/5TNm9T7ykUWyeCihZbdehPmiPefxjpV1mPWnYuueq3xM?maker=DWTKWChgRw9Ri6keXWwfGkGVXqhRFB2mpyPts8nkXVxK","https://www.defined.fi/sol/5TNm9T7ykUWyeCihZbdehPmiPefxjpV1mPWnYuueq3xM?maker=DWTKWChgRw9Ri6keXWwfGkGVXqhRFB2mpyPts8nkXVxK")</f>
        <v/>
      </c>
      <c r="M166">
        <f>HYPERLINK("https://dexscreener.com/solana/5TNm9T7ykUWyeCihZbdehPmiPefxjpV1mPWnYuueq3xM?maker=DWTKWChgRw9Ri6keXWwfGkGVXqhRFB2mpyPts8nkXVxK","https://dexscreener.com/solana/5TNm9T7ykUWyeCihZbdehPmiPefxjpV1mPWnYuueq3xM?maker=DWTKWChgRw9Ri6keXWwfGkGVXqhRFB2mpyPts8nkXVxK")</f>
        <v/>
      </c>
    </row>
    <row r="167">
      <c r="A167" t="inlineStr">
        <is>
          <t>E6AujzX54E1ZoPDFP2CyG3HHUVKygEkp6DRqig61pump</t>
        </is>
      </c>
      <c r="B167" t="inlineStr">
        <is>
          <t>Pochita</t>
        </is>
      </c>
      <c r="C167" t="n">
        <v>12</v>
      </c>
      <c r="D167" t="n">
        <v>-6.44</v>
      </c>
      <c r="E167" t="n">
        <v>-0.28</v>
      </c>
      <c r="F167" t="n">
        <v>23.11</v>
      </c>
      <c r="G167" t="n">
        <v>16.67</v>
      </c>
      <c r="H167" t="n">
        <v>3</v>
      </c>
      <c r="I167" t="n">
        <v>1</v>
      </c>
      <c r="J167" t="n">
        <v>-1</v>
      </c>
      <c r="K167" t="n">
        <v>-1</v>
      </c>
      <c r="L167">
        <f>HYPERLINK("https://www.defined.fi/sol/E6AujzX54E1ZoPDFP2CyG3HHUVKygEkp6DRqig61pump?maker=DWTKWChgRw9Ri6keXWwfGkGVXqhRFB2mpyPts8nkXVxK","https://www.defined.fi/sol/E6AujzX54E1ZoPDFP2CyG3HHUVKygEkp6DRqig61pump?maker=DWTKWChgRw9Ri6keXWwfGkGVXqhRFB2mpyPts8nkXVxK")</f>
        <v/>
      </c>
      <c r="M167">
        <f>HYPERLINK("https://dexscreener.com/solana/E6AujzX54E1ZoPDFP2CyG3HHUVKygEkp6DRqig61pump?maker=DWTKWChgRw9Ri6keXWwfGkGVXqhRFB2mpyPts8nkXVxK","https://dexscreener.com/solana/E6AujzX54E1ZoPDFP2CyG3HHUVKygEkp6DRqig61pump?maker=DWTKWChgRw9Ri6keXWwfGkGVXqhRFB2mpyPts8nkXVxK")</f>
        <v/>
      </c>
    </row>
    <row r="168">
      <c r="A168" t="inlineStr">
        <is>
          <t>26KMQVgDUoB6rEfnJ51yAABWWJND8uMtpnQgsHQ64Udr</t>
        </is>
      </c>
      <c r="B168" t="inlineStr">
        <is>
          <t>HAMMY</t>
        </is>
      </c>
      <c r="C168" t="n">
        <v>13</v>
      </c>
      <c r="D168" t="n">
        <v>-26.89</v>
      </c>
      <c r="E168" t="n">
        <v>-0.11</v>
      </c>
      <c r="F168" t="n">
        <v>238.63</v>
      </c>
      <c r="G168" t="n">
        <v>211.73</v>
      </c>
      <c r="H168" t="n">
        <v>2</v>
      </c>
      <c r="I168" t="n">
        <v>1</v>
      </c>
      <c r="J168" t="n">
        <v>-1</v>
      </c>
      <c r="K168" t="n">
        <v>-1</v>
      </c>
      <c r="L168">
        <f>HYPERLINK("https://www.defined.fi/sol/26KMQVgDUoB6rEfnJ51yAABWWJND8uMtpnQgsHQ64Udr?maker=DWTKWChgRw9Ri6keXWwfGkGVXqhRFB2mpyPts8nkXVxK","https://www.defined.fi/sol/26KMQVgDUoB6rEfnJ51yAABWWJND8uMtpnQgsHQ64Udr?maker=DWTKWChgRw9Ri6keXWwfGkGVXqhRFB2mpyPts8nkXVxK")</f>
        <v/>
      </c>
      <c r="M168">
        <f>HYPERLINK("https://dexscreener.com/solana/26KMQVgDUoB6rEfnJ51yAABWWJND8uMtpnQgsHQ64Udr?maker=DWTKWChgRw9Ri6keXWwfGkGVXqhRFB2mpyPts8nkXVxK","https://dexscreener.com/solana/26KMQVgDUoB6rEfnJ51yAABWWJND8uMtpnQgsHQ64Udr?maker=DWTKWChgRw9Ri6keXWwfGkGVXqhRFB2mpyPts8nkXVxK")</f>
        <v/>
      </c>
    </row>
    <row r="169">
      <c r="A169" t="inlineStr">
        <is>
          <t>AQuuQ4xktyzGBFnbKHnYsXHxsKVQetAoiPeCEG97NUJw</t>
        </is>
      </c>
      <c r="B169" t="inlineStr">
        <is>
          <t>CAT</t>
        </is>
      </c>
      <c r="C169" t="n">
        <v>13</v>
      </c>
      <c r="D169" t="n">
        <v>-3</v>
      </c>
      <c r="E169" t="n">
        <v>-0.32</v>
      </c>
      <c r="F169" t="n">
        <v>9.33</v>
      </c>
      <c r="G169" t="n">
        <v>6.33</v>
      </c>
      <c r="H169" t="n">
        <v>1</v>
      </c>
      <c r="I169" t="n">
        <v>1</v>
      </c>
      <c r="J169" t="n">
        <v>-1</v>
      </c>
      <c r="K169" t="n">
        <v>-1</v>
      </c>
      <c r="L169">
        <f>HYPERLINK("https://www.defined.fi/sol/AQuuQ4xktyzGBFnbKHnYsXHxsKVQetAoiPeCEG97NUJw?maker=DWTKWChgRw9Ri6keXWwfGkGVXqhRFB2mpyPts8nkXVxK","https://www.defined.fi/sol/AQuuQ4xktyzGBFnbKHnYsXHxsKVQetAoiPeCEG97NUJw?maker=DWTKWChgRw9Ri6keXWwfGkGVXqhRFB2mpyPts8nkXVxK")</f>
        <v/>
      </c>
      <c r="M169">
        <f>HYPERLINK("https://dexscreener.com/solana/AQuuQ4xktyzGBFnbKHnYsXHxsKVQetAoiPeCEG97NUJw?maker=DWTKWChgRw9Ri6keXWwfGkGVXqhRFB2mpyPts8nkXVxK","https://dexscreener.com/solana/AQuuQ4xktyzGBFnbKHnYsXHxsKVQetAoiPeCEG97NUJw?maker=DWTKWChgRw9Ri6keXWwfGkGVXqhRFB2mpyPts8nkXVxK")</f>
        <v/>
      </c>
    </row>
    <row r="170">
      <c r="A170" t="inlineStr">
        <is>
          <t>7M9KJcPNC65ShLDmJmTNhVFcuY95Y1VMeYngKgt67D1t</t>
        </is>
      </c>
      <c r="B170" t="inlineStr">
        <is>
          <t>r/snoofi</t>
        </is>
      </c>
      <c r="C170" t="n">
        <v>13</v>
      </c>
      <c r="D170" t="n">
        <v>-1.64</v>
      </c>
      <c r="E170" t="n">
        <v>-0.05</v>
      </c>
      <c r="F170" t="n">
        <v>31.94</v>
      </c>
      <c r="G170" t="n">
        <v>30.3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HYPERLINK("https://www.defined.fi/sol/7M9KJcPNC65ShLDmJmTNhVFcuY95Y1VMeYngKgt67D1t?maker=DWTKWChgRw9Ri6keXWwfGkGVXqhRFB2mpyPts8nkXVxK","https://www.defined.fi/sol/7M9KJcPNC65ShLDmJmTNhVFcuY95Y1VMeYngKgt67D1t?maker=DWTKWChgRw9Ri6keXWwfGkGVXqhRFB2mpyPts8nkXVxK")</f>
        <v/>
      </c>
      <c r="M170">
        <f>HYPERLINK("https://dexscreener.com/solana/7M9KJcPNC65ShLDmJmTNhVFcuY95Y1VMeYngKgt67D1t?maker=DWTKWChgRw9Ri6keXWwfGkGVXqhRFB2mpyPts8nkXVxK","https://dexscreener.com/solana/7M9KJcPNC65ShLDmJmTNhVFcuY95Y1VMeYngKgt67D1t?maker=DWTKWChgRw9Ri6keXWwfGkGVXqhRFB2mpyPts8nkXVxK")</f>
        <v/>
      </c>
    </row>
    <row r="171">
      <c r="A171" t="inlineStr">
        <is>
          <t>6ogzHhzdrQr9Pgv6hZ2MNze7UrzBMAFyBBWUYp1Fhitx</t>
        </is>
      </c>
      <c r="B171" t="inlineStr">
        <is>
          <t>RETARDIO</t>
        </is>
      </c>
      <c r="C171" t="n">
        <v>13</v>
      </c>
      <c r="D171" t="n">
        <v>-42.52</v>
      </c>
      <c r="E171" t="n">
        <v>-0.08</v>
      </c>
      <c r="F171" t="n">
        <v>534.9299999999999</v>
      </c>
      <c r="G171" t="n">
        <v>495.51</v>
      </c>
      <c r="H171" t="n">
        <v>7</v>
      </c>
      <c r="I171" t="n">
        <v>5</v>
      </c>
      <c r="J171" t="n">
        <v>-1</v>
      </c>
      <c r="K171" t="n">
        <v>-1</v>
      </c>
      <c r="L171">
        <f>HYPERLINK("https://www.defined.fi/sol/6ogzHhzdrQr9Pgv6hZ2MNze7UrzBMAFyBBWUYp1Fhitx?maker=DWTKWChgRw9Ri6keXWwfGkGVXqhRFB2mpyPts8nkXVxK","https://www.defined.fi/sol/6ogzHhzdrQr9Pgv6hZ2MNze7UrzBMAFyBBWUYp1Fhitx?maker=DWTKWChgRw9Ri6keXWwfGkGVXqhRFB2mpyPts8nkXVxK")</f>
        <v/>
      </c>
      <c r="M171">
        <f>HYPERLINK("https://dexscreener.com/solana/6ogzHhzdrQr9Pgv6hZ2MNze7UrzBMAFyBBWUYp1Fhitx?maker=DWTKWChgRw9Ri6keXWwfGkGVXqhRFB2mpyPts8nkXVxK","https://dexscreener.com/solana/6ogzHhzdrQr9Pgv6hZ2MNze7UrzBMAFyBBWUYp1Fhitx?maker=DWTKWChgRw9Ri6keXWwfGkGVXqhRFB2mpyPts8nkXVxK")</f>
        <v/>
      </c>
    </row>
    <row r="172">
      <c r="A172" t="inlineStr">
        <is>
          <t>5Ke381D44MEQg3BQarWhAwhj1xbdNvXe2KHkTiZzw7r5</t>
        </is>
      </c>
      <c r="B172" t="inlineStr">
        <is>
          <t>LUCI</t>
        </is>
      </c>
      <c r="C172" t="n">
        <v>15</v>
      </c>
      <c r="D172" t="n">
        <v>-0.325</v>
      </c>
      <c r="E172" t="n">
        <v>-0.01</v>
      </c>
      <c r="F172" t="n">
        <v>25.61</v>
      </c>
      <c r="G172" t="n">
        <v>25.28</v>
      </c>
      <c r="H172" t="n">
        <v>4</v>
      </c>
      <c r="I172" t="n">
        <v>1</v>
      </c>
      <c r="J172" t="n">
        <v>-1</v>
      </c>
      <c r="K172" t="n">
        <v>-1</v>
      </c>
      <c r="L172">
        <f>HYPERLINK("https://www.defined.fi/sol/5Ke381D44MEQg3BQarWhAwhj1xbdNvXe2KHkTiZzw7r5?maker=DWTKWChgRw9Ri6keXWwfGkGVXqhRFB2mpyPts8nkXVxK","https://www.defined.fi/sol/5Ke381D44MEQg3BQarWhAwhj1xbdNvXe2KHkTiZzw7r5?maker=DWTKWChgRw9Ri6keXWwfGkGVXqhRFB2mpyPts8nkXVxK")</f>
        <v/>
      </c>
      <c r="M172">
        <f>HYPERLINK("https://dexscreener.com/solana/5Ke381D44MEQg3BQarWhAwhj1xbdNvXe2KHkTiZzw7r5?maker=DWTKWChgRw9Ri6keXWwfGkGVXqhRFB2mpyPts8nkXVxK","https://dexscreener.com/solana/5Ke381D44MEQg3BQarWhAwhj1xbdNvXe2KHkTiZzw7r5?maker=DWTKWChgRw9Ri6keXWwfGkGVXqhRFB2mpyPts8nkXVxK")</f>
        <v/>
      </c>
    </row>
    <row r="173">
      <c r="A173" t="inlineStr">
        <is>
          <t>AAYoquVHbXqTUFgeeD2qFmHhEjAhADCsTjMdL8zvpump</t>
        </is>
      </c>
      <c r="B173" t="inlineStr">
        <is>
          <t>Tony</t>
        </is>
      </c>
      <c r="C173" t="n">
        <v>16</v>
      </c>
      <c r="D173" t="n">
        <v>7.36</v>
      </c>
      <c r="E173" t="n">
        <v>2.67</v>
      </c>
      <c r="F173" t="n">
        <v>2.75</v>
      </c>
      <c r="G173" t="n">
        <v>10.11</v>
      </c>
      <c r="H173" t="n">
        <v>3</v>
      </c>
      <c r="I173" t="n">
        <v>2</v>
      </c>
      <c r="J173" t="n">
        <v>-1</v>
      </c>
      <c r="K173" t="n">
        <v>-1</v>
      </c>
      <c r="L173">
        <f>HYPERLINK("https://www.defined.fi/sol/AAYoquVHbXqTUFgeeD2qFmHhEjAhADCsTjMdL8zvpump?maker=DWTKWChgRw9Ri6keXWwfGkGVXqhRFB2mpyPts8nkXVxK","https://www.defined.fi/sol/AAYoquVHbXqTUFgeeD2qFmHhEjAhADCsTjMdL8zvpump?maker=DWTKWChgRw9Ri6keXWwfGkGVXqhRFB2mpyPts8nkXVxK")</f>
        <v/>
      </c>
      <c r="M173">
        <f>HYPERLINK("https://dexscreener.com/solana/AAYoquVHbXqTUFgeeD2qFmHhEjAhADCsTjMdL8zvpump?maker=DWTKWChgRw9Ri6keXWwfGkGVXqhRFB2mpyPts8nkXVxK","https://dexscreener.com/solana/AAYoquVHbXqTUFgeeD2qFmHhEjAhADCsTjMdL8zvpump?maker=DWTKWChgRw9Ri6keXWwfGkGVXqhRFB2mpyPts8nkXVxK")</f>
        <v/>
      </c>
    </row>
    <row r="174">
      <c r="A174" t="inlineStr">
        <is>
          <t>iQuoGfqmXh6J3PShHDntayXGVixfp44wzGkVaH8r8RE</t>
        </is>
      </c>
      <c r="B174" t="inlineStr">
        <is>
          <t>MOOWAAN</t>
        </is>
      </c>
      <c r="C174" t="n">
        <v>16</v>
      </c>
      <c r="D174" t="n">
        <v>-0.31</v>
      </c>
      <c r="E174" t="n">
        <v>-0.36</v>
      </c>
      <c r="F174" t="n">
        <v>0.856</v>
      </c>
      <c r="G174" t="n">
        <v>0.546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HYPERLINK("https://www.defined.fi/sol/iQuoGfqmXh6J3PShHDntayXGVixfp44wzGkVaH8r8RE?maker=DWTKWChgRw9Ri6keXWwfGkGVXqhRFB2mpyPts8nkXVxK","https://www.defined.fi/sol/iQuoGfqmXh6J3PShHDntayXGVixfp44wzGkVaH8r8RE?maker=DWTKWChgRw9Ri6keXWwfGkGVXqhRFB2mpyPts8nkXVxK")</f>
        <v/>
      </c>
      <c r="M174">
        <f>HYPERLINK("https://dexscreener.com/solana/iQuoGfqmXh6J3PShHDntayXGVixfp44wzGkVaH8r8RE?maker=DWTKWChgRw9Ri6keXWwfGkGVXqhRFB2mpyPts8nkXVxK","https://dexscreener.com/solana/iQuoGfqmXh6J3PShHDntayXGVixfp44wzGkVaH8r8RE?maker=DWTKWChgRw9Ri6keXWwfGkGVXqhRFB2mpyPts8nkXVxK")</f>
        <v/>
      </c>
    </row>
    <row r="175">
      <c r="A175" t="inlineStr">
        <is>
          <t>H52CAqEJXY9dmPJChvi86cUR3vLEobUhu7B9wBMppump</t>
        </is>
      </c>
      <c r="B175" t="inlineStr">
        <is>
          <t>Jonah</t>
        </is>
      </c>
      <c r="C175" t="n">
        <v>16</v>
      </c>
      <c r="D175" t="n">
        <v>5.04</v>
      </c>
      <c r="E175" t="n">
        <v>1.13</v>
      </c>
      <c r="F175" t="n">
        <v>4.45</v>
      </c>
      <c r="G175" t="n">
        <v>9.5</v>
      </c>
      <c r="H175" t="n">
        <v>5</v>
      </c>
      <c r="I175" t="n">
        <v>3</v>
      </c>
      <c r="J175" t="n">
        <v>-1</v>
      </c>
      <c r="K175" t="n">
        <v>-1</v>
      </c>
      <c r="L175">
        <f>HYPERLINK("https://www.defined.fi/sol/H52CAqEJXY9dmPJChvi86cUR3vLEobUhu7B9wBMppump?maker=DWTKWChgRw9Ri6keXWwfGkGVXqhRFB2mpyPts8nkXVxK","https://www.defined.fi/sol/H52CAqEJXY9dmPJChvi86cUR3vLEobUhu7B9wBMppump?maker=DWTKWChgRw9Ri6keXWwfGkGVXqhRFB2mpyPts8nkXVxK")</f>
        <v/>
      </c>
      <c r="M175">
        <f>HYPERLINK("https://dexscreener.com/solana/H52CAqEJXY9dmPJChvi86cUR3vLEobUhu7B9wBMppump?maker=DWTKWChgRw9Ri6keXWwfGkGVXqhRFB2mpyPts8nkXVxK","https://dexscreener.com/solana/H52CAqEJXY9dmPJChvi86cUR3vLEobUhu7B9wBMppump?maker=DWTKWChgRw9Ri6keXWwfGkGVXqhRFB2mpyPts8nkXVxK")</f>
        <v/>
      </c>
    </row>
    <row r="176">
      <c r="A176" t="inlineStr">
        <is>
          <t>9nj92MjhAKKYyVmoNKeqN7rVDre6H49MuBq8XMmUpump</t>
        </is>
      </c>
      <c r="B176" t="inlineStr">
        <is>
          <t>Never</t>
        </is>
      </c>
      <c r="C176" t="n">
        <v>16</v>
      </c>
      <c r="D176" t="n">
        <v>-0.997</v>
      </c>
      <c r="E176" t="n">
        <v>-0.08</v>
      </c>
      <c r="F176" t="n">
        <v>12.72</v>
      </c>
      <c r="G176" t="n">
        <v>11.73</v>
      </c>
      <c r="H176" t="n">
        <v>2</v>
      </c>
      <c r="I176" t="n">
        <v>2</v>
      </c>
      <c r="J176" t="n">
        <v>-1</v>
      </c>
      <c r="K176" t="n">
        <v>-1</v>
      </c>
      <c r="L176">
        <f>HYPERLINK("https://www.defined.fi/sol/9nj92MjhAKKYyVmoNKeqN7rVDre6H49MuBq8XMmUpump?maker=DWTKWChgRw9Ri6keXWwfGkGVXqhRFB2mpyPts8nkXVxK","https://www.defined.fi/sol/9nj92MjhAKKYyVmoNKeqN7rVDre6H49MuBq8XMmUpump?maker=DWTKWChgRw9Ri6keXWwfGkGVXqhRFB2mpyPts8nkXVxK")</f>
        <v/>
      </c>
      <c r="M176">
        <f>HYPERLINK("https://dexscreener.com/solana/9nj92MjhAKKYyVmoNKeqN7rVDre6H49MuBq8XMmUpump?maker=DWTKWChgRw9Ri6keXWwfGkGVXqhRFB2mpyPts8nkXVxK","https://dexscreener.com/solana/9nj92MjhAKKYyVmoNKeqN7rVDre6H49MuBq8XMmUpump?maker=DWTKWChgRw9Ri6keXWwfGkGVXqhRFB2mpyPts8nkXVxK")</f>
        <v/>
      </c>
    </row>
    <row r="177">
      <c r="A177" t="inlineStr">
        <is>
          <t>CRQdQmb9TDmG9FFTPEL9gqDvfyF6HxGaHwiq5eybpump</t>
        </is>
      </c>
      <c r="B177" t="inlineStr">
        <is>
          <t>MSPC</t>
        </is>
      </c>
      <c r="C177" t="n">
        <v>16</v>
      </c>
      <c r="D177" t="n">
        <v>1.05</v>
      </c>
      <c r="E177" t="n">
        <v>0.07000000000000001</v>
      </c>
      <c r="F177" t="n">
        <v>14.39</v>
      </c>
      <c r="G177" t="n">
        <v>15.43</v>
      </c>
      <c r="H177" t="n">
        <v>4</v>
      </c>
      <c r="I177" t="n">
        <v>3</v>
      </c>
      <c r="J177" t="n">
        <v>-1</v>
      </c>
      <c r="K177" t="n">
        <v>-1</v>
      </c>
      <c r="L177">
        <f>HYPERLINK("https://www.defined.fi/sol/CRQdQmb9TDmG9FFTPEL9gqDvfyF6HxGaHwiq5eybpump?maker=DWTKWChgRw9Ri6keXWwfGkGVXqhRFB2mpyPts8nkXVxK","https://www.defined.fi/sol/CRQdQmb9TDmG9FFTPEL9gqDvfyF6HxGaHwiq5eybpump?maker=DWTKWChgRw9Ri6keXWwfGkGVXqhRFB2mpyPts8nkXVxK")</f>
        <v/>
      </c>
      <c r="M177">
        <f>HYPERLINK("https://dexscreener.com/solana/CRQdQmb9TDmG9FFTPEL9gqDvfyF6HxGaHwiq5eybpump?maker=DWTKWChgRw9Ri6keXWwfGkGVXqhRFB2mpyPts8nkXVxK","https://dexscreener.com/solana/CRQdQmb9TDmG9FFTPEL9gqDvfyF6HxGaHwiq5eybpump?maker=DWTKWChgRw9Ri6keXWwfGkGVXqhRFB2mpyPts8nkXVxK")</f>
        <v/>
      </c>
    </row>
    <row r="178">
      <c r="A178" t="inlineStr">
        <is>
          <t>4Badmtjs3dvi4UAaPd1dxGByYWECUKaiZMYQvq5Qpump</t>
        </is>
      </c>
      <c r="B178" t="inlineStr">
        <is>
          <t>ANNE</t>
        </is>
      </c>
      <c r="C178" t="n">
        <v>16</v>
      </c>
      <c r="D178" t="n">
        <v>0.134</v>
      </c>
      <c r="E178" t="n">
        <v>0.32</v>
      </c>
      <c r="F178" t="n">
        <v>0.416</v>
      </c>
      <c r="G178" t="n">
        <v>0.549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HYPERLINK("https://www.defined.fi/sol/4Badmtjs3dvi4UAaPd1dxGByYWECUKaiZMYQvq5Qpump?maker=DWTKWChgRw9Ri6keXWwfGkGVXqhRFB2mpyPts8nkXVxK","https://www.defined.fi/sol/4Badmtjs3dvi4UAaPd1dxGByYWECUKaiZMYQvq5Qpump?maker=DWTKWChgRw9Ri6keXWwfGkGVXqhRFB2mpyPts8nkXVxK")</f>
        <v/>
      </c>
      <c r="M178">
        <f>HYPERLINK("https://dexscreener.com/solana/4Badmtjs3dvi4UAaPd1dxGByYWECUKaiZMYQvq5Qpump?maker=DWTKWChgRw9Ri6keXWwfGkGVXqhRFB2mpyPts8nkXVxK","https://dexscreener.com/solana/4Badmtjs3dvi4UAaPd1dxGByYWECUKaiZMYQvq5Qpump?maker=DWTKWChgRw9Ri6keXWwfGkGVXqhRFB2mpyPts8nkXVxK")</f>
        <v/>
      </c>
    </row>
    <row r="179">
      <c r="A179" t="inlineStr">
        <is>
          <t>EarBHXni9dcGTLuUMuWgYJ5s7qDKwzA16WuUdBBXpump</t>
        </is>
      </c>
      <c r="B179" t="inlineStr">
        <is>
          <t>bob</t>
        </is>
      </c>
      <c r="C179" t="n">
        <v>16</v>
      </c>
      <c r="D179" t="n">
        <v>0.642</v>
      </c>
      <c r="E179" t="n">
        <v>0.15</v>
      </c>
      <c r="F179" t="n">
        <v>4.19</v>
      </c>
      <c r="G179" t="n">
        <v>4.83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HYPERLINK("https://www.defined.fi/sol/EarBHXni9dcGTLuUMuWgYJ5s7qDKwzA16WuUdBBXpump?maker=DWTKWChgRw9Ri6keXWwfGkGVXqhRFB2mpyPts8nkXVxK","https://www.defined.fi/sol/EarBHXni9dcGTLuUMuWgYJ5s7qDKwzA16WuUdBBXpump?maker=DWTKWChgRw9Ri6keXWwfGkGVXqhRFB2mpyPts8nkXVxK")</f>
        <v/>
      </c>
      <c r="M179">
        <f>HYPERLINK("https://dexscreener.com/solana/EarBHXni9dcGTLuUMuWgYJ5s7qDKwzA16WuUdBBXpump?maker=DWTKWChgRw9Ri6keXWwfGkGVXqhRFB2mpyPts8nkXVxK","https://dexscreener.com/solana/EarBHXni9dcGTLuUMuWgYJ5s7qDKwzA16WuUdBBXpump?maker=DWTKWChgRw9Ri6keXWwfGkGVXqhRFB2mpyPts8nkXVxK")</f>
        <v/>
      </c>
    </row>
    <row r="180">
      <c r="A180" t="inlineStr">
        <is>
          <t>4YK1njyeCkBuXG6phNtidJWKCbBhB659iwGkUJx98P5Z</t>
        </is>
      </c>
      <c r="B180" t="inlineStr">
        <is>
          <t>DOLAN</t>
        </is>
      </c>
      <c r="C180" t="n">
        <v>16</v>
      </c>
      <c r="D180" t="n">
        <v>0.6860000000000001</v>
      </c>
      <c r="E180" t="n">
        <v>0.03</v>
      </c>
      <c r="F180" t="n">
        <v>24.62</v>
      </c>
      <c r="G180" t="n">
        <v>25.3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HYPERLINK("https://www.defined.fi/sol/4YK1njyeCkBuXG6phNtidJWKCbBhB659iwGkUJx98P5Z?maker=DWTKWChgRw9Ri6keXWwfGkGVXqhRFB2mpyPts8nkXVxK","https://www.defined.fi/sol/4YK1njyeCkBuXG6phNtidJWKCbBhB659iwGkUJx98P5Z?maker=DWTKWChgRw9Ri6keXWwfGkGVXqhRFB2mpyPts8nkXVxK")</f>
        <v/>
      </c>
      <c r="M180">
        <f>HYPERLINK("https://dexscreener.com/solana/4YK1njyeCkBuXG6phNtidJWKCbBhB659iwGkUJx98P5Z?maker=DWTKWChgRw9Ri6keXWwfGkGVXqhRFB2mpyPts8nkXVxK","https://dexscreener.com/solana/4YK1njyeCkBuXG6phNtidJWKCbBhB659iwGkUJx98P5Z?maker=DWTKWChgRw9Ri6keXWwfGkGVXqhRFB2mpyPts8nkXVxK")</f>
        <v/>
      </c>
    </row>
    <row r="181">
      <c r="A181" t="inlineStr">
        <is>
          <t>ZEUS1aR7aX8DFFJf5QjWj2ftDDdNTroMNGo8YoQm3Gq</t>
        </is>
      </c>
      <c r="B181" t="inlineStr">
        <is>
          <t>ZEUS</t>
        </is>
      </c>
      <c r="C181" t="n">
        <v>17</v>
      </c>
      <c r="D181" t="n">
        <v>0</v>
      </c>
      <c r="E181" t="n">
        <v>0</v>
      </c>
      <c r="F181" t="n">
        <v>0</v>
      </c>
      <c r="G181" t="n">
        <v>0.286</v>
      </c>
      <c r="H181" t="n">
        <v>0</v>
      </c>
      <c r="I181" t="n">
        <v>1</v>
      </c>
      <c r="J181" t="n">
        <v>-1</v>
      </c>
      <c r="K181" t="n">
        <v>-1</v>
      </c>
      <c r="L181">
        <f>HYPERLINK("https://www.defined.fi/sol/ZEUS1aR7aX8DFFJf5QjWj2ftDDdNTroMNGo8YoQm3Gq?maker=DWTKWChgRw9Ri6keXWwfGkGVXqhRFB2mpyPts8nkXVxK","https://www.defined.fi/sol/ZEUS1aR7aX8DFFJf5QjWj2ftDDdNTroMNGo8YoQm3Gq?maker=DWTKWChgRw9Ri6keXWwfGkGVXqhRFB2mpyPts8nkXVxK")</f>
        <v/>
      </c>
      <c r="M181">
        <f>HYPERLINK("https://dexscreener.com/solana/ZEUS1aR7aX8DFFJf5QjWj2ftDDdNTroMNGo8YoQm3Gq?maker=DWTKWChgRw9Ri6keXWwfGkGVXqhRFB2mpyPts8nkXVxK","https://dexscreener.com/solana/ZEUS1aR7aX8DFFJf5QjWj2ftDDdNTroMNGo8YoQm3Gq?maker=DWTKWChgRw9Ri6keXWwfGkGVXqhRFB2mpyPts8nkXVxK")</f>
        <v/>
      </c>
    </row>
    <row r="182">
      <c r="A182" t="inlineStr">
        <is>
          <t>WENWENvqqNya429ubCdR81ZmD69brwQaaBYY6p3LCpk</t>
        </is>
      </c>
      <c r="B182" t="inlineStr">
        <is>
          <t>WEN</t>
        </is>
      </c>
      <c r="C182" t="n">
        <v>17</v>
      </c>
      <c r="D182" t="n">
        <v>0.065</v>
      </c>
      <c r="E182" t="n">
        <v>0.01</v>
      </c>
      <c r="F182" t="n">
        <v>9.31</v>
      </c>
      <c r="G182" t="n">
        <v>9.380000000000001</v>
      </c>
      <c r="H182" t="n">
        <v>0</v>
      </c>
      <c r="I182" t="n">
        <v>1</v>
      </c>
      <c r="J182" t="n">
        <v>-1</v>
      </c>
      <c r="K182" t="n">
        <v>-1</v>
      </c>
      <c r="L182">
        <f>HYPERLINK("https://www.defined.fi/sol/WENWENvqqNya429ubCdR81ZmD69brwQaaBYY6p3LCpk?maker=DWTKWChgRw9Ri6keXWwfGkGVXqhRFB2mpyPts8nkXVxK","https://www.defined.fi/sol/WENWENvqqNya429ubCdR81ZmD69brwQaaBYY6p3LCpk?maker=DWTKWChgRw9Ri6keXWwfGkGVXqhRFB2mpyPts8nkXVxK")</f>
        <v/>
      </c>
      <c r="M182">
        <f>HYPERLINK("https://dexscreener.com/solana/WENWENvqqNya429ubCdR81ZmD69brwQaaBYY6p3LCpk?maker=DWTKWChgRw9Ri6keXWwfGkGVXqhRFB2mpyPts8nkXVxK","https://dexscreener.com/solana/WENWENvqqNya429ubCdR81ZmD69brwQaaBYY6p3LCpk?maker=DWTKWChgRw9Ri6keXWwfGkGVXqhRFB2mpyPts8nkXVxK")</f>
        <v/>
      </c>
    </row>
    <row r="183">
      <c r="A183" t="inlineStr">
        <is>
          <t>CS7LmjtuugEUWtFgfyto79nrksKigv7Fdcp9qPuigdLs</t>
        </is>
      </c>
      <c r="B183" t="inlineStr">
        <is>
          <t>Manyu</t>
        </is>
      </c>
      <c r="C183" t="n">
        <v>17</v>
      </c>
      <c r="D183" t="n">
        <v>-52.78</v>
      </c>
      <c r="E183" t="n">
        <v>-0.46</v>
      </c>
      <c r="F183" t="n">
        <v>115.51</v>
      </c>
      <c r="G183" t="n">
        <v>62.73</v>
      </c>
      <c r="H183" t="n">
        <v>13</v>
      </c>
      <c r="I183" t="n">
        <v>3</v>
      </c>
      <c r="J183" t="n">
        <v>-1</v>
      </c>
      <c r="K183" t="n">
        <v>-1</v>
      </c>
      <c r="L183">
        <f>HYPERLINK("https://www.defined.fi/sol/CS7LmjtuugEUWtFgfyto79nrksKigv7Fdcp9qPuigdLs?maker=DWTKWChgRw9Ri6keXWwfGkGVXqhRFB2mpyPts8nkXVxK","https://www.defined.fi/sol/CS7LmjtuugEUWtFgfyto79nrksKigv7Fdcp9qPuigdLs?maker=DWTKWChgRw9Ri6keXWwfGkGVXqhRFB2mpyPts8nkXVxK")</f>
        <v/>
      </c>
      <c r="M183">
        <f>HYPERLINK("https://dexscreener.com/solana/CS7LmjtuugEUWtFgfyto79nrksKigv7Fdcp9qPuigdLs?maker=DWTKWChgRw9Ri6keXWwfGkGVXqhRFB2mpyPts8nkXVxK","https://dexscreener.com/solana/CS7LmjtuugEUWtFgfyto79nrksKigv7Fdcp9qPuigdLs?maker=DWTKWChgRw9Ri6keXWwfGkGVXqhRFB2mpyPts8nkXVxK")</f>
        <v/>
      </c>
    </row>
    <row r="184">
      <c r="A184" t="inlineStr">
        <is>
          <t>9ryKbG5Xcqq1kDca2HyybQdNTa8MX9Uda3kSGvEfpump</t>
        </is>
      </c>
      <c r="B184" t="inlineStr">
        <is>
          <t>urge</t>
        </is>
      </c>
      <c r="C184" t="n">
        <v>18</v>
      </c>
      <c r="D184" t="n">
        <v>-2.02</v>
      </c>
      <c r="E184" t="n">
        <v>-0.41</v>
      </c>
      <c r="F184" t="n">
        <v>4.88</v>
      </c>
      <c r="G184" t="n">
        <v>2.86</v>
      </c>
      <c r="H184" t="n">
        <v>1</v>
      </c>
      <c r="I184" t="n">
        <v>1</v>
      </c>
      <c r="J184" t="n">
        <v>-1</v>
      </c>
      <c r="K184" t="n">
        <v>-1</v>
      </c>
      <c r="L184">
        <f>HYPERLINK("https://www.defined.fi/sol/9ryKbG5Xcqq1kDca2HyybQdNTa8MX9Uda3kSGvEfpump?maker=DWTKWChgRw9Ri6keXWwfGkGVXqhRFB2mpyPts8nkXVxK","https://www.defined.fi/sol/9ryKbG5Xcqq1kDca2HyybQdNTa8MX9Uda3kSGvEfpump?maker=DWTKWChgRw9Ri6keXWwfGkGVXqhRFB2mpyPts8nkXVxK")</f>
        <v/>
      </c>
      <c r="M184">
        <f>HYPERLINK("https://dexscreener.com/solana/9ryKbG5Xcqq1kDca2HyybQdNTa8MX9Uda3kSGvEfpump?maker=DWTKWChgRw9Ri6keXWwfGkGVXqhRFB2mpyPts8nkXVxK","https://dexscreener.com/solana/9ryKbG5Xcqq1kDca2HyybQdNTa8MX9Uda3kSGvEfpump?maker=DWTKWChgRw9Ri6keXWwfGkGVXqhRFB2mpyPts8nkXVxK")</f>
        <v/>
      </c>
    </row>
    <row r="185">
      <c r="A185" t="inlineStr">
        <is>
          <t>AiYhnwWiqbdSiEHgAzqrurcdoZx4V21mnuMt5ps2pump</t>
        </is>
      </c>
      <c r="B185" t="inlineStr">
        <is>
          <t>POD</t>
        </is>
      </c>
      <c r="C185" t="n">
        <v>18</v>
      </c>
      <c r="D185" t="n">
        <v>0.5649999999999999</v>
      </c>
      <c r="E185" t="n">
        <v>0.02</v>
      </c>
      <c r="F185" t="n">
        <v>24.31</v>
      </c>
      <c r="G185" t="n">
        <v>24.88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HYPERLINK("https://www.defined.fi/sol/AiYhnwWiqbdSiEHgAzqrurcdoZx4V21mnuMt5ps2pump?maker=DWTKWChgRw9Ri6keXWwfGkGVXqhRFB2mpyPts8nkXVxK","https://www.defined.fi/sol/AiYhnwWiqbdSiEHgAzqrurcdoZx4V21mnuMt5ps2pump?maker=DWTKWChgRw9Ri6keXWwfGkGVXqhRFB2mpyPts8nkXVxK")</f>
        <v/>
      </c>
      <c r="M185">
        <f>HYPERLINK("https://dexscreener.com/solana/AiYhnwWiqbdSiEHgAzqrurcdoZx4V21mnuMt5ps2pump?maker=DWTKWChgRw9Ri6keXWwfGkGVXqhRFB2mpyPts8nkXVxK","https://dexscreener.com/solana/AiYhnwWiqbdSiEHgAzqrurcdoZx4V21mnuMt5ps2pump?maker=DWTKWChgRw9Ri6keXWwfGkGVXqhRFB2mpyPts8nkXVxK")</f>
        <v/>
      </c>
    </row>
    <row r="186">
      <c r="A186" t="inlineStr">
        <is>
          <t>6T44rfi9BDUdZbEvVddZWVfsGrpC6N1sSSKYnCsLpump</t>
        </is>
      </c>
      <c r="B186" t="inlineStr">
        <is>
          <t>sirius</t>
        </is>
      </c>
      <c r="C186" t="n">
        <v>19</v>
      </c>
      <c r="D186" t="n">
        <v>1.41</v>
      </c>
      <c r="E186" t="n">
        <v>0.07000000000000001</v>
      </c>
      <c r="F186" t="n">
        <v>19.38</v>
      </c>
      <c r="G186" t="n">
        <v>20.8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HYPERLINK("https://www.defined.fi/sol/6T44rfi9BDUdZbEvVddZWVfsGrpC6N1sSSKYnCsLpump?maker=DWTKWChgRw9Ri6keXWwfGkGVXqhRFB2mpyPts8nkXVxK","https://www.defined.fi/sol/6T44rfi9BDUdZbEvVddZWVfsGrpC6N1sSSKYnCsLpump?maker=DWTKWChgRw9Ri6keXWwfGkGVXqhRFB2mpyPts8nkXVxK")</f>
        <v/>
      </c>
      <c r="M186">
        <f>HYPERLINK("https://dexscreener.com/solana/6T44rfi9BDUdZbEvVddZWVfsGrpC6N1sSSKYnCsLpump?maker=DWTKWChgRw9Ri6keXWwfGkGVXqhRFB2mpyPts8nkXVxK","https://dexscreener.com/solana/6T44rfi9BDUdZbEvVddZWVfsGrpC6N1sSSKYnCsLpump?maker=DWTKWChgRw9Ri6keXWwfGkGVXqhRFB2mpyPts8nkXVxK")</f>
        <v/>
      </c>
    </row>
    <row r="187">
      <c r="A187" t="inlineStr">
        <is>
          <t>DUp2qMMGuACziKeyZRtH9cuKyqtYpqJ24iZg6tVLpump</t>
        </is>
      </c>
      <c r="B187" t="inlineStr">
        <is>
          <t>RDOG</t>
        </is>
      </c>
      <c r="C187" t="n">
        <v>19</v>
      </c>
      <c r="D187" t="n">
        <v>16.19</v>
      </c>
      <c r="E187" t="n">
        <v>0.41</v>
      </c>
      <c r="F187" t="n">
        <v>39.27</v>
      </c>
      <c r="G187" t="n">
        <v>55.46</v>
      </c>
      <c r="H187" t="n">
        <v>2</v>
      </c>
      <c r="I187" t="n">
        <v>1</v>
      </c>
      <c r="J187" t="n">
        <v>-1</v>
      </c>
      <c r="K187" t="n">
        <v>-1</v>
      </c>
      <c r="L187">
        <f>HYPERLINK("https://www.defined.fi/sol/DUp2qMMGuACziKeyZRtH9cuKyqtYpqJ24iZg6tVLpump?maker=DWTKWChgRw9Ri6keXWwfGkGVXqhRFB2mpyPts8nkXVxK","https://www.defined.fi/sol/DUp2qMMGuACziKeyZRtH9cuKyqtYpqJ24iZg6tVLpump?maker=DWTKWChgRw9Ri6keXWwfGkGVXqhRFB2mpyPts8nkXVxK")</f>
        <v/>
      </c>
      <c r="M187">
        <f>HYPERLINK("https://dexscreener.com/solana/DUp2qMMGuACziKeyZRtH9cuKyqtYpqJ24iZg6tVLpump?maker=DWTKWChgRw9Ri6keXWwfGkGVXqhRFB2mpyPts8nkXVxK","https://dexscreener.com/solana/DUp2qMMGuACziKeyZRtH9cuKyqtYpqJ24iZg6tVLpump?maker=DWTKWChgRw9Ri6keXWwfGkGVXqhRFB2mpyPts8nkXVxK")</f>
        <v/>
      </c>
    </row>
    <row r="188">
      <c r="A188" t="inlineStr">
        <is>
          <t>7rqXPaJQytbAWmcK1bfBEW2CV3Azffo3RLqwvGuKpump</t>
        </is>
      </c>
      <c r="B188" t="inlineStr">
        <is>
          <t>#dog</t>
        </is>
      </c>
      <c r="C188" t="n">
        <v>19</v>
      </c>
      <c r="D188" t="n">
        <v>-29.45</v>
      </c>
      <c r="E188" t="n">
        <v>-0.55</v>
      </c>
      <c r="F188" t="n">
        <v>53.67</v>
      </c>
      <c r="G188" t="n">
        <v>24.22</v>
      </c>
      <c r="H188" t="n">
        <v>4</v>
      </c>
      <c r="I188" t="n">
        <v>2</v>
      </c>
      <c r="J188" t="n">
        <v>-1</v>
      </c>
      <c r="K188" t="n">
        <v>-1</v>
      </c>
      <c r="L188">
        <f>HYPERLINK("https://www.defined.fi/sol/7rqXPaJQytbAWmcK1bfBEW2CV3Azffo3RLqwvGuKpump?maker=DWTKWChgRw9Ri6keXWwfGkGVXqhRFB2mpyPts8nkXVxK","https://www.defined.fi/sol/7rqXPaJQytbAWmcK1bfBEW2CV3Azffo3RLqwvGuKpump?maker=DWTKWChgRw9Ri6keXWwfGkGVXqhRFB2mpyPts8nkXVxK")</f>
        <v/>
      </c>
      <c r="M188">
        <f>HYPERLINK("https://dexscreener.com/solana/7rqXPaJQytbAWmcK1bfBEW2CV3Azffo3RLqwvGuKpump?maker=DWTKWChgRw9Ri6keXWwfGkGVXqhRFB2mpyPts8nkXVxK","https://dexscreener.com/solana/7rqXPaJQytbAWmcK1bfBEW2CV3Azffo3RLqwvGuKpump?maker=DWTKWChgRw9Ri6keXWwfGkGVXqhRFB2mpyPts8nkXVxK")</f>
        <v/>
      </c>
    </row>
    <row r="189">
      <c r="A189" t="inlineStr">
        <is>
          <t>BAtCUz9mkNZhsCZ9jNfAMjcu2QJSzv7Qe8HQZXvepump</t>
        </is>
      </c>
      <c r="B189" t="inlineStr">
        <is>
          <t>LATKE</t>
        </is>
      </c>
      <c r="C189" t="n">
        <v>20</v>
      </c>
      <c r="D189" t="n">
        <v>-1.08</v>
      </c>
      <c r="E189" t="n">
        <v>-0.58</v>
      </c>
      <c r="F189" t="n">
        <v>1.87</v>
      </c>
      <c r="G189" t="n">
        <v>0.79</v>
      </c>
      <c r="H189" t="n">
        <v>2</v>
      </c>
      <c r="I189" t="n">
        <v>1</v>
      </c>
      <c r="J189" t="n">
        <v>-1</v>
      </c>
      <c r="K189" t="n">
        <v>-1</v>
      </c>
      <c r="L189">
        <f>HYPERLINK("https://www.defined.fi/sol/BAtCUz9mkNZhsCZ9jNfAMjcu2QJSzv7Qe8HQZXvepump?maker=DWTKWChgRw9Ri6keXWwfGkGVXqhRFB2mpyPts8nkXVxK","https://www.defined.fi/sol/BAtCUz9mkNZhsCZ9jNfAMjcu2QJSzv7Qe8HQZXvepump?maker=DWTKWChgRw9Ri6keXWwfGkGVXqhRFB2mpyPts8nkXVxK")</f>
        <v/>
      </c>
      <c r="M189">
        <f>HYPERLINK("https://dexscreener.com/solana/BAtCUz9mkNZhsCZ9jNfAMjcu2QJSzv7Qe8HQZXvepump?maker=DWTKWChgRw9Ri6keXWwfGkGVXqhRFB2mpyPts8nkXVxK","https://dexscreener.com/solana/BAtCUz9mkNZhsCZ9jNfAMjcu2QJSzv7Qe8HQZXvepump?maker=DWTKWChgRw9Ri6keXWwfGkGVXqhRFB2mpyPts8nkXVxK")</f>
        <v/>
      </c>
    </row>
    <row r="190">
      <c r="A190" t="inlineStr">
        <is>
          <t>98PeX1sFL7RoJprMxrvAapzZu4v6YBCEVozdge4snQpF</t>
        </is>
      </c>
      <c r="B190" t="inlineStr">
        <is>
          <t>RBLX</t>
        </is>
      </c>
      <c r="C190" t="n">
        <v>20</v>
      </c>
      <c r="D190" t="n">
        <v>2.6</v>
      </c>
      <c r="E190" t="n">
        <v>0.83</v>
      </c>
      <c r="F190" t="n">
        <v>3.12</v>
      </c>
      <c r="G190" t="n">
        <v>5.72</v>
      </c>
      <c r="H190" t="n">
        <v>2</v>
      </c>
      <c r="I190" t="n">
        <v>1</v>
      </c>
      <c r="J190" t="n">
        <v>-1</v>
      </c>
      <c r="K190" t="n">
        <v>-1</v>
      </c>
      <c r="L190">
        <f>HYPERLINK("https://www.defined.fi/sol/98PeX1sFL7RoJprMxrvAapzZu4v6YBCEVozdge4snQpF?maker=DWTKWChgRw9Ri6keXWwfGkGVXqhRFB2mpyPts8nkXVxK","https://www.defined.fi/sol/98PeX1sFL7RoJprMxrvAapzZu4v6YBCEVozdge4snQpF?maker=DWTKWChgRw9Ri6keXWwfGkGVXqhRFB2mpyPts8nkXVxK")</f>
        <v/>
      </c>
      <c r="M190">
        <f>HYPERLINK("https://dexscreener.com/solana/98PeX1sFL7RoJprMxrvAapzZu4v6YBCEVozdge4snQpF?maker=DWTKWChgRw9Ri6keXWwfGkGVXqhRFB2mpyPts8nkXVxK","https://dexscreener.com/solana/98PeX1sFL7RoJprMxrvAapzZu4v6YBCEVozdge4snQpF?maker=DWTKWChgRw9Ri6keXWwfGkGVXqhRFB2mpyPts8nkXVxK")</f>
        <v/>
      </c>
    </row>
    <row r="191">
      <c r="A191" t="inlineStr">
        <is>
          <t>FRsxjugMST57bepDqurKjsNZr7iTW4RDXYXtSFMHpump</t>
        </is>
      </c>
      <c r="B191" t="inlineStr">
        <is>
          <t>unknown_FRsx</t>
        </is>
      </c>
      <c r="C191" t="n">
        <v>20</v>
      </c>
      <c r="D191" t="n">
        <v>-0.716</v>
      </c>
      <c r="E191" t="n">
        <v>-0.37</v>
      </c>
      <c r="F191" t="n">
        <v>1.94</v>
      </c>
      <c r="G191" t="n">
        <v>1.23</v>
      </c>
      <c r="H191" t="n">
        <v>1</v>
      </c>
      <c r="I191" t="n">
        <v>1</v>
      </c>
      <c r="J191" t="n">
        <v>-1</v>
      </c>
      <c r="K191" t="n">
        <v>-1</v>
      </c>
      <c r="L191">
        <f>HYPERLINK("https://www.defined.fi/sol/FRsxjugMST57bepDqurKjsNZr7iTW4RDXYXtSFMHpump?maker=DWTKWChgRw9Ri6keXWwfGkGVXqhRFB2mpyPts8nkXVxK","https://www.defined.fi/sol/FRsxjugMST57bepDqurKjsNZr7iTW4RDXYXtSFMHpump?maker=DWTKWChgRw9Ri6keXWwfGkGVXqhRFB2mpyPts8nkXVxK")</f>
        <v/>
      </c>
      <c r="M191">
        <f>HYPERLINK("https://dexscreener.com/solana/FRsxjugMST57bepDqurKjsNZr7iTW4RDXYXtSFMHpump?maker=DWTKWChgRw9Ri6keXWwfGkGVXqhRFB2mpyPts8nkXVxK","https://dexscreener.com/solana/FRsxjugMST57bepDqurKjsNZr7iTW4RDXYXtSFMHpump?maker=DWTKWChgRw9Ri6keXWwfGkGVXqhRFB2mpyPts8nkXVxK")</f>
        <v/>
      </c>
    </row>
    <row r="192">
      <c r="A192" t="inlineStr">
        <is>
          <t>C85YXqcWY4gYgT7MGZD2GNDozRMq3g4SpSiNfMimpump</t>
        </is>
      </c>
      <c r="B192" t="inlineStr">
        <is>
          <t>KHAKI</t>
        </is>
      </c>
      <c r="C192" t="n">
        <v>20</v>
      </c>
      <c r="D192" t="n">
        <v>-4.22</v>
      </c>
      <c r="E192" t="n">
        <v>-0.86</v>
      </c>
      <c r="F192" t="n">
        <v>4.89</v>
      </c>
      <c r="G192" t="n">
        <v>0.663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HYPERLINK("https://www.defined.fi/sol/C85YXqcWY4gYgT7MGZD2GNDozRMq3g4SpSiNfMimpump?maker=DWTKWChgRw9Ri6keXWwfGkGVXqhRFB2mpyPts8nkXVxK","https://www.defined.fi/sol/C85YXqcWY4gYgT7MGZD2GNDozRMq3g4SpSiNfMimpump?maker=DWTKWChgRw9Ri6keXWwfGkGVXqhRFB2mpyPts8nkXVxK")</f>
        <v/>
      </c>
      <c r="M192">
        <f>HYPERLINK("https://dexscreener.com/solana/C85YXqcWY4gYgT7MGZD2GNDozRMq3g4SpSiNfMimpump?maker=DWTKWChgRw9Ri6keXWwfGkGVXqhRFB2mpyPts8nkXVxK","https://dexscreener.com/solana/C85YXqcWY4gYgT7MGZD2GNDozRMq3g4SpSiNfMimpump?maker=DWTKWChgRw9Ri6keXWwfGkGVXqhRFB2mpyPts8nkXVxK")</f>
        <v/>
      </c>
    </row>
    <row r="193">
      <c r="A193" t="inlineStr">
        <is>
          <t>4VoTy7qyqDRV2N5YrCGvEX8htbW3RRtu1yXCDBBppump</t>
        </is>
      </c>
      <c r="B193" t="inlineStr">
        <is>
          <t>FEDORA</t>
        </is>
      </c>
      <c r="C193" t="n">
        <v>20</v>
      </c>
      <c r="D193" t="n">
        <v>-0.411</v>
      </c>
      <c r="E193" t="n">
        <v>-0.07000000000000001</v>
      </c>
      <c r="F193" t="n">
        <v>5.51</v>
      </c>
      <c r="G193" t="n">
        <v>5.1</v>
      </c>
      <c r="H193" t="n">
        <v>2</v>
      </c>
      <c r="I193" t="n">
        <v>2</v>
      </c>
      <c r="J193" t="n">
        <v>-1</v>
      </c>
      <c r="K193" t="n">
        <v>-1</v>
      </c>
      <c r="L193">
        <f>HYPERLINK("https://www.defined.fi/sol/4VoTy7qyqDRV2N5YrCGvEX8htbW3RRtu1yXCDBBppump?maker=DWTKWChgRw9Ri6keXWwfGkGVXqhRFB2mpyPts8nkXVxK","https://www.defined.fi/sol/4VoTy7qyqDRV2N5YrCGvEX8htbW3RRtu1yXCDBBppump?maker=DWTKWChgRw9Ri6keXWwfGkGVXqhRFB2mpyPts8nkXVxK")</f>
        <v/>
      </c>
      <c r="M193">
        <f>HYPERLINK("https://dexscreener.com/solana/4VoTy7qyqDRV2N5YrCGvEX8htbW3RRtu1yXCDBBppump?maker=DWTKWChgRw9Ri6keXWwfGkGVXqhRFB2mpyPts8nkXVxK","https://dexscreener.com/solana/4VoTy7qyqDRV2N5YrCGvEX8htbW3RRtu1yXCDBBppump?maker=DWTKWChgRw9Ri6keXWwfGkGVXqhRFB2mpyPts8nkXVxK")</f>
        <v/>
      </c>
    </row>
    <row r="194">
      <c r="A194" t="inlineStr">
        <is>
          <t>D4W7x8isVCVVwrfZnt92Y42tZHHejFvTyT7pEQPApump</t>
        </is>
      </c>
      <c r="B194" t="inlineStr">
        <is>
          <t>unknown_D4W7</t>
        </is>
      </c>
      <c r="C194" t="n">
        <v>20</v>
      </c>
      <c r="D194" t="n">
        <v>-0.137</v>
      </c>
      <c r="E194" t="n">
        <v>-1</v>
      </c>
      <c r="F194" t="n">
        <v>0.241</v>
      </c>
      <c r="G194" t="n">
        <v>0.104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HYPERLINK("https://www.defined.fi/sol/D4W7x8isVCVVwrfZnt92Y42tZHHejFvTyT7pEQPApump?maker=DWTKWChgRw9Ri6keXWwfGkGVXqhRFB2mpyPts8nkXVxK","https://www.defined.fi/sol/D4W7x8isVCVVwrfZnt92Y42tZHHejFvTyT7pEQPApump?maker=DWTKWChgRw9Ri6keXWwfGkGVXqhRFB2mpyPts8nkXVxK")</f>
        <v/>
      </c>
      <c r="M194">
        <f>HYPERLINK("https://dexscreener.com/solana/D4W7x8isVCVVwrfZnt92Y42tZHHejFvTyT7pEQPApump?maker=DWTKWChgRw9Ri6keXWwfGkGVXqhRFB2mpyPts8nkXVxK","https://dexscreener.com/solana/D4W7x8isVCVVwrfZnt92Y42tZHHejFvTyT7pEQPApump?maker=DWTKWChgRw9Ri6keXWwfGkGVXqhRFB2mpyPts8nkXVxK")</f>
        <v/>
      </c>
    </row>
    <row r="195">
      <c r="A195" t="inlineStr">
        <is>
          <t>62C1w9gaZinfVgLKK2DbRwSzgSb5UE3XsP5Tcxagpump</t>
        </is>
      </c>
      <c r="B195" t="inlineStr">
        <is>
          <t>MOOTOON</t>
        </is>
      </c>
      <c r="C195" t="n">
        <v>20</v>
      </c>
      <c r="D195" t="n">
        <v>-0.44</v>
      </c>
      <c r="E195" t="n">
        <v>-0.23</v>
      </c>
      <c r="F195" t="n">
        <v>1.87</v>
      </c>
      <c r="G195" t="n">
        <v>1.43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HYPERLINK("https://www.defined.fi/sol/62C1w9gaZinfVgLKK2DbRwSzgSb5UE3XsP5Tcxagpump?maker=DWTKWChgRw9Ri6keXWwfGkGVXqhRFB2mpyPts8nkXVxK","https://www.defined.fi/sol/62C1w9gaZinfVgLKK2DbRwSzgSb5UE3XsP5Tcxagpump?maker=DWTKWChgRw9Ri6keXWwfGkGVXqhRFB2mpyPts8nkXVxK")</f>
        <v/>
      </c>
      <c r="M195">
        <f>HYPERLINK("https://dexscreener.com/solana/62C1w9gaZinfVgLKK2DbRwSzgSb5UE3XsP5Tcxagpump?maker=DWTKWChgRw9Ri6keXWwfGkGVXqhRFB2mpyPts8nkXVxK","https://dexscreener.com/solana/62C1w9gaZinfVgLKK2DbRwSzgSb5UE3XsP5Tcxagpump?maker=DWTKWChgRw9Ri6keXWwfGkGVXqhRFB2mpyPts8nkXVxK")</f>
        <v/>
      </c>
    </row>
    <row r="196">
      <c r="A196" t="inlineStr">
        <is>
          <t>F4y5pWGLQbKvLWZrvG7yEPqCv5EmSqLJUKEhNFRKpump</t>
        </is>
      </c>
      <c r="B196" t="inlineStr">
        <is>
          <t>Zahara</t>
        </is>
      </c>
      <c r="C196" t="n">
        <v>20</v>
      </c>
      <c r="D196" t="n">
        <v>2.73</v>
      </c>
      <c r="E196" t="n">
        <v>0.93</v>
      </c>
      <c r="F196" t="n">
        <v>2.94</v>
      </c>
      <c r="G196" t="n">
        <v>5.67</v>
      </c>
      <c r="H196" t="n">
        <v>2</v>
      </c>
      <c r="I196" t="n">
        <v>1</v>
      </c>
      <c r="J196" t="n">
        <v>-1</v>
      </c>
      <c r="K196" t="n">
        <v>-1</v>
      </c>
      <c r="L196">
        <f>HYPERLINK("https://www.defined.fi/sol/F4y5pWGLQbKvLWZrvG7yEPqCv5EmSqLJUKEhNFRKpump?maker=DWTKWChgRw9Ri6keXWwfGkGVXqhRFB2mpyPts8nkXVxK","https://www.defined.fi/sol/F4y5pWGLQbKvLWZrvG7yEPqCv5EmSqLJUKEhNFRKpump?maker=DWTKWChgRw9Ri6keXWwfGkGVXqhRFB2mpyPts8nkXVxK")</f>
        <v/>
      </c>
      <c r="M196">
        <f>HYPERLINK("https://dexscreener.com/solana/F4y5pWGLQbKvLWZrvG7yEPqCv5EmSqLJUKEhNFRKpump?maker=DWTKWChgRw9Ri6keXWwfGkGVXqhRFB2mpyPts8nkXVxK","https://dexscreener.com/solana/F4y5pWGLQbKvLWZrvG7yEPqCv5EmSqLJUKEhNFRKpump?maker=DWTKWChgRw9Ri6keXWwfGkGVXqhRFB2mpyPts8nkXVxK")</f>
        <v/>
      </c>
    </row>
    <row r="197">
      <c r="A197" t="inlineStr">
        <is>
          <t>HJBHJPL6QZ5wq5sXEsEmMNPLZqxJKsQBHiRF3Hj3pump</t>
        </is>
      </c>
      <c r="B197" t="inlineStr">
        <is>
          <t>#TRUMP</t>
        </is>
      </c>
      <c r="C197" t="n">
        <v>21</v>
      </c>
      <c r="D197" t="n">
        <v>4.29</v>
      </c>
      <c r="E197" t="n">
        <v>0.22</v>
      </c>
      <c r="F197" t="n">
        <v>19.53</v>
      </c>
      <c r="G197" t="n">
        <v>23.81</v>
      </c>
      <c r="H197" t="n">
        <v>2</v>
      </c>
      <c r="I197" t="n">
        <v>1</v>
      </c>
      <c r="J197" t="n">
        <v>-1</v>
      </c>
      <c r="K197" t="n">
        <v>-1</v>
      </c>
      <c r="L197">
        <f>HYPERLINK("https://www.defined.fi/sol/HJBHJPL6QZ5wq5sXEsEmMNPLZqxJKsQBHiRF3Hj3pump?maker=DWTKWChgRw9Ri6keXWwfGkGVXqhRFB2mpyPts8nkXVxK","https://www.defined.fi/sol/HJBHJPL6QZ5wq5sXEsEmMNPLZqxJKsQBHiRF3Hj3pump?maker=DWTKWChgRw9Ri6keXWwfGkGVXqhRFB2mpyPts8nkXVxK")</f>
        <v/>
      </c>
      <c r="M197">
        <f>HYPERLINK("https://dexscreener.com/solana/HJBHJPL6QZ5wq5sXEsEmMNPLZqxJKsQBHiRF3Hj3pump?maker=DWTKWChgRw9Ri6keXWwfGkGVXqhRFB2mpyPts8nkXVxK","https://dexscreener.com/solana/HJBHJPL6QZ5wq5sXEsEmMNPLZqxJKsQBHiRF3Hj3pump?maker=DWTKWChgRw9Ri6keXWwfGkGVXqhRFB2mpyPts8nkXVxK")</f>
        <v/>
      </c>
    </row>
    <row r="198">
      <c r="A198" t="inlineStr">
        <is>
          <t>EGxWoteoTqwyzgXFZSxagKBUkoVbqtyRmnDewQNEpump</t>
        </is>
      </c>
      <c r="B198" t="inlineStr">
        <is>
          <t>MOOWAN</t>
        </is>
      </c>
      <c r="C198" t="n">
        <v>22</v>
      </c>
      <c r="D198" t="n">
        <v>2.42</v>
      </c>
      <c r="E198" t="n">
        <v>0.43</v>
      </c>
      <c r="F198" t="n">
        <v>5.61</v>
      </c>
      <c r="G198" t="n">
        <v>8.029999999999999</v>
      </c>
      <c r="H198" t="n">
        <v>2</v>
      </c>
      <c r="I198" t="n">
        <v>1</v>
      </c>
      <c r="J198" t="n">
        <v>-1</v>
      </c>
      <c r="K198" t="n">
        <v>-1</v>
      </c>
      <c r="L198">
        <f>HYPERLINK("https://www.defined.fi/sol/EGxWoteoTqwyzgXFZSxagKBUkoVbqtyRmnDewQNEpump?maker=DWTKWChgRw9Ri6keXWwfGkGVXqhRFB2mpyPts8nkXVxK","https://www.defined.fi/sol/EGxWoteoTqwyzgXFZSxagKBUkoVbqtyRmnDewQNEpump?maker=DWTKWChgRw9Ri6keXWwfGkGVXqhRFB2mpyPts8nkXVxK")</f>
        <v/>
      </c>
      <c r="M198">
        <f>HYPERLINK("https://dexscreener.com/solana/EGxWoteoTqwyzgXFZSxagKBUkoVbqtyRmnDewQNEpump?maker=DWTKWChgRw9Ri6keXWwfGkGVXqhRFB2mpyPts8nkXVxK","https://dexscreener.com/solana/EGxWoteoTqwyzgXFZSxagKBUkoVbqtyRmnDewQNEpump?maker=DWTKWChgRw9Ri6keXWwfGkGVXqhRFB2mpyPts8nkXVxK")</f>
        <v/>
      </c>
    </row>
    <row r="199">
      <c r="A199" t="inlineStr">
        <is>
          <t>34a8ALsPmbWxp7D3bQ6erERrCLz1ahr6u6o66Udmpump</t>
        </is>
      </c>
      <c r="B199" t="inlineStr">
        <is>
          <t>PESTO</t>
        </is>
      </c>
      <c r="C199" t="n">
        <v>22</v>
      </c>
      <c r="D199" t="n">
        <v>-7.69</v>
      </c>
      <c r="E199" t="n">
        <v>-0.14</v>
      </c>
      <c r="F199" t="n">
        <v>53.98</v>
      </c>
      <c r="G199" t="n">
        <v>46.28</v>
      </c>
      <c r="H199" t="n">
        <v>5</v>
      </c>
      <c r="I199" t="n">
        <v>2</v>
      </c>
      <c r="J199" t="n">
        <v>-1</v>
      </c>
      <c r="K199" t="n">
        <v>-1</v>
      </c>
      <c r="L199">
        <f>HYPERLINK("https://www.defined.fi/sol/34a8ALsPmbWxp7D3bQ6erERrCLz1ahr6u6o66Udmpump?maker=DWTKWChgRw9Ri6keXWwfGkGVXqhRFB2mpyPts8nkXVxK","https://www.defined.fi/sol/34a8ALsPmbWxp7D3bQ6erERrCLz1ahr6u6o66Udmpump?maker=DWTKWChgRw9Ri6keXWwfGkGVXqhRFB2mpyPts8nkXVxK")</f>
        <v/>
      </c>
      <c r="M199">
        <f>HYPERLINK("https://dexscreener.com/solana/34a8ALsPmbWxp7D3bQ6erERrCLz1ahr6u6o66Udmpump?maker=DWTKWChgRw9Ri6keXWwfGkGVXqhRFB2mpyPts8nkXVxK","https://dexscreener.com/solana/34a8ALsPmbWxp7D3bQ6erERrCLz1ahr6u6o66Udmpump?maker=DWTKWChgRw9Ri6keXWwfGkGVXqhRFB2mpyPts8nkXVxK")</f>
        <v/>
      </c>
    </row>
    <row r="200">
      <c r="A200" t="inlineStr">
        <is>
          <t>UwU8RVXB69Y6Dcju6cN2Qef6fykkq6UUNpB15rZku6Z</t>
        </is>
      </c>
      <c r="B200" t="inlineStr">
        <is>
          <t>TEMP</t>
        </is>
      </c>
      <c r="C200" t="n">
        <v>22</v>
      </c>
      <c r="D200" t="n">
        <v>-2.05</v>
      </c>
      <c r="E200" t="n">
        <v>-0.04</v>
      </c>
      <c r="F200" t="n">
        <v>58.32</v>
      </c>
      <c r="G200" t="n">
        <v>52.65</v>
      </c>
      <c r="H200" t="n">
        <v>2</v>
      </c>
      <c r="I200" t="n">
        <v>1</v>
      </c>
      <c r="J200" t="n">
        <v>-1</v>
      </c>
      <c r="K200" t="n">
        <v>-1</v>
      </c>
      <c r="L200">
        <f>HYPERLINK("https://www.defined.fi/sol/UwU8RVXB69Y6Dcju6cN2Qef6fykkq6UUNpB15rZku6Z?maker=DWTKWChgRw9Ri6keXWwfGkGVXqhRFB2mpyPts8nkXVxK","https://www.defined.fi/sol/UwU8RVXB69Y6Dcju6cN2Qef6fykkq6UUNpB15rZku6Z?maker=DWTKWChgRw9Ri6keXWwfGkGVXqhRFB2mpyPts8nkXVxK")</f>
        <v/>
      </c>
      <c r="M200">
        <f>HYPERLINK("https://dexscreener.com/solana/UwU8RVXB69Y6Dcju6cN2Qef6fykkq6UUNpB15rZku6Z?maker=DWTKWChgRw9Ri6keXWwfGkGVXqhRFB2mpyPts8nkXVxK","https://dexscreener.com/solana/UwU8RVXB69Y6Dcju6cN2Qef6fykkq6UUNpB15rZku6Z?maker=DWTKWChgRw9Ri6keXWwfGkGVXqhRFB2mpyPts8nkXVxK")</f>
        <v/>
      </c>
    </row>
    <row r="201">
      <c r="A201" t="inlineStr">
        <is>
          <t>ohyRE8Gj46Y9JeVe6CuRgateGewCJgPi2pNAu5Npump</t>
        </is>
      </c>
      <c r="B201" t="inlineStr">
        <is>
          <t>jiff</t>
        </is>
      </c>
      <c r="C201" t="n">
        <v>22</v>
      </c>
      <c r="D201" t="n">
        <v>-4.4</v>
      </c>
      <c r="E201" t="n">
        <v>-0.88</v>
      </c>
      <c r="F201" t="n">
        <v>5.01</v>
      </c>
      <c r="G201" t="n">
        <v>0.603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HYPERLINK("https://www.defined.fi/sol/ohyRE8Gj46Y9JeVe6CuRgateGewCJgPi2pNAu5Npump?maker=DWTKWChgRw9Ri6keXWwfGkGVXqhRFB2mpyPts8nkXVxK","https://www.defined.fi/sol/ohyRE8Gj46Y9JeVe6CuRgateGewCJgPi2pNAu5Npump?maker=DWTKWChgRw9Ri6keXWwfGkGVXqhRFB2mpyPts8nkXVxK")</f>
        <v/>
      </c>
      <c r="M201">
        <f>HYPERLINK("https://dexscreener.com/solana/ohyRE8Gj46Y9JeVe6CuRgateGewCJgPi2pNAu5Npump?maker=DWTKWChgRw9Ri6keXWwfGkGVXqhRFB2mpyPts8nkXVxK","https://dexscreener.com/solana/ohyRE8Gj46Y9JeVe6CuRgateGewCJgPi2pNAu5Npump?maker=DWTKWChgRw9Ri6keXWwfGkGVXqhRFB2mpyPts8nkXVxK")</f>
        <v/>
      </c>
    </row>
    <row r="202">
      <c r="A202" t="inlineStr">
        <is>
          <t>42foAVMuVrRKLFUbFGEhox8SQqqitQzrWtTojnxLpump</t>
        </is>
      </c>
      <c r="B202" t="inlineStr">
        <is>
          <t>BENZ</t>
        </is>
      </c>
      <c r="C202" t="n">
        <v>22</v>
      </c>
      <c r="D202" t="n">
        <v>-3.72</v>
      </c>
      <c r="E202" t="n">
        <v>-0.75</v>
      </c>
      <c r="F202" t="n">
        <v>4.98</v>
      </c>
      <c r="G202" t="n">
        <v>1.26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HYPERLINK("https://www.defined.fi/sol/42foAVMuVrRKLFUbFGEhox8SQqqitQzrWtTojnxLpump?maker=DWTKWChgRw9Ri6keXWwfGkGVXqhRFB2mpyPts8nkXVxK","https://www.defined.fi/sol/42foAVMuVrRKLFUbFGEhox8SQqqitQzrWtTojnxLpump?maker=DWTKWChgRw9Ri6keXWwfGkGVXqhRFB2mpyPts8nkXVxK")</f>
        <v/>
      </c>
      <c r="M202">
        <f>HYPERLINK("https://dexscreener.com/solana/42foAVMuVrRKLFUbFGEhox8SQqqitQzrWtTojnxLpump?maker=DWTKWChgRw9Ri6keXWwfGkGVXqhRFB2mpyPts8nkXVxK","https://dexscreener.com/solana/42foAVMuVrRKLFUbFGEhox8SQqqitQzrWtTojnxLpump?maker=DWTKWChgRw9Ri6keXWwfGkGVXqhRFB2mpyPts8nkXVxK")</f>
        <v/>
      </c>
    </row>
    <row r="203">
      <c r="A203" t="inlineStr">
        <is>
          <t>ESVRQ6phc55VCw7sWB6JgW3PeTB6N68kvwjfsMPcpump</t>
        </is>
      </c>
      <c r="B203" t="inlineStr">
        <is>
          <t>omochi</t>
        </is>
      </c>
      <c r="C203" t="n">
        <v>22</v>
      </c>
      <c r="D203" t="n">
        <v>-7.46</v>
      </c>
      <c r="E203" t="n">
        <v>-0.38</v>
      </c>
      <c r="F203" t="n">
        <v>19.55</v>
      </c>
      <c r="G203" t="n">
        <v>12.09</v>
      </c>
      <c r="H203" t="n">
        <v>3</v>
      </c>
      <c r="I203" t="n">
        <v>1</v>
      </c>
      <c r="J203" t="n">
        <v>-1</v>
      </c>
      <c r="K203" t="n">
        <v>-1</v>
      </c>
      <c r="L203">
        <f>HYPERLINK("https://www.defined.fi/sol/ESVRQ6phc55VCw7sWB6JgW3PeTB6N68kvwjfsMPcpump?maker=DWTKWChgRw9Ri6keXWwfGkGVXqhRFB2mpyPts8nkXVxK","https://www.defined.fi/sol/ESVRQ6phc55VCw7sWB6JgW3PeTB6N68kvwjfsMPcpump?maker=DWTKWChgRw9Ri6keXWwfGkGVXqhRFB2mpyPts8nkXVxK")</f>
        <v/>
      </c>
      <c r="M203">
        <f>HYPERLINK("https://dexscreener.com/solana/ESVRQ6phc55VCw7sWB6JgW3PeTB6N68kvwjfsMPcpump?maker=DWTKWChgRw9Ri6keXWwfGkGVXqhRFB2mpyPts8nkXVxK","https://dexscreener.com/solana/ESVRQ6phc55VCw7sWB6JgW3PeTB6N68kvwjfsMPcpump?maker=DWTKWChgRw9Ri6keXWwfGkGVXqhRFB2mpyPts8nkXVxK")</f>
        <v/>
      </c>
    </row>
    <row r="204">
      <c r="A204" t="inlineStr">
        <is>
          <t>Ed1yisBEAo8UXToSswvVFgzyJKpF48HEdq5kvz2zpump</t>
        </is>
      </c>
      <c r="B204" t="inlineStr">
        <is>
          <t>vibes</t>
        </is>
      </c>
      <c r="C204" t="n">
        <v>22</v>
      </c>
      <c r="D204" t="n">
        <v>-2.72</v>
      </c>
      <c r="E204" t="n">
        <v>-0.18</v>
      </c>
      <c r="F204" t="n">
        <v>15.24</v>
      </c>
      <c r="G204" t="n">
        <v>12.52</v>
      </c>
      <c r="H204" t="n">
        <v>3</v>
      </c>
      <c r="I204" t="n">
        <v>2</v>
      </c>
      <c r="J204" t="n">
        <v>-1</v>
      </c>
      <c r="K204" t="n">
        <v>-1</v>
      </c>
      <c r="L204">
        <f>HYPERLINK("https://www.defined.fi/sol/Ed1yisBEAo8UXToSswvVFgzyJKpF48HEdq5kvz2zpump?maker=DWTKWChgRw9Ri6keXWwfGkGVXqhRFB2mpyPts8nkXVxK","https://www.defined.fi/sol/Ed1yisBEAo8UXToSswvVFgzyJKpF48HEdq5kvz2zpump?maker=DWTKWChgRw9Ri6keXWwfGkGVXqhRFB2mpyPts8nkXVxK")</f>
        <v/>
      </c>
      <c r="M204">
        <f>HYPERLINK("https://dexscreener.com/solana/Ed1yisBEAo8UXToSswvVFgzyJKpF48HEdq5kvz2zpump?maker=DWTKWChgRw9Ri6keXWwfGkGVXqhRFB2mpyPts8nkXVxK","https://dexscreener.com/solana/Ed1yisBEAo8UXToSswvVFgzyJKpF48HEdq5kvz2zpump?maker=DWTKWChgRw9Ri6keXWwfGkGVXqhRFB2mpyPts8nkXVxK")</f>
        <v/>
      </c>
    </row>
    <row r="205">
      <c r="A205" t="inlineStr">
        <is>
          <t>4rUfhWTRpjD1ECGjw1UReVhA8G63CrATuoFLRVRkkqhs</t>
        </is>
      </c>
      <c r="B205" t="inlineStr">
        <is>
          <t>ACHI</t>
        </is>
      </c>
      <c r="C205" t="n">
        <v>22</v>
      </c>
      <c r="D205" t="n">
        <v>-0.164</v>
      </c>
      <c r="E205" t="n">
        <v>-0.01</v>
      </c>
      <c r="F205" t="n">
        <v>15.25</v>
      </c>
      <c r="G205" t="n">
        <v>15.08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HYPERLINK("https://www.defined.fi/sol/4rUfhWTRpjD1ECGjw1UReVhA8G63CrATuoFLRVRkkqhs?maker=DWTKWChgRw9Ri6keXWwfGkGVXqhRFB2mpyPts8nkXVxK","https://www.defined.fi/sol/4rUfhWTRpjD1ECGjw1UReVhA8G63CrATuoFLRVRkkqhs?maker=DWTKWChgRw9Ri6keXWwfGkGVXqhRFB2mpyPts8nkXVxK")</f>
        <v/>
      </c>
      <c r="M205">
        <f>HYPERLINK("https://dexscreener.com/solana/4rUfhWTRpjD1ECGjw1UReVhA8G63CrATuoFLRVRkkqhs?maker=DWTKWChgRw9Ri6keXWwfGkGVXqhRFB2mpyPts8nkXVxK","https://dexscreener.com/solana/4rUfhWTRpjD1ECGjw1UReVhA8G63CrATuoFLRVRkkqhs?maker=DWTKWChgRw9Ri6keXWwfGkGVXqhRFB2mpyPts8nkXVxK")</f>
        <v/>
      </c>
    </row>
    <row r="206">
      <c r="A206" t="inlineStr">
        <is>
          <t>5SVG3T9CNQsm2kEwzbRq6hASqh1oGfjqTtLXYUibpump</t>
        </is>
      </c>
      <c r="B206" t="inlineStr">
        <is>
          <t>SIGMA</t>
        </is>
      </c>
      <c r="C206" t="n">
        <v>23</v>
      </c>
      <c r="D206" t="n">
        <v>-10.72</v>
      </c>
      <c r="E206" t="n">
        <v>-0.16</v>
      </c>
      <c r="F206" t="n">
        <v>65.3</v>
      </c>
      <c r="G206" t="n">
        <v>54.58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HYPERLINK("https://www.defined.fi/sol/5SVG3T9CNQsm2kEwzbRq6hASqh1oGfjqTtLXYUibpump?maker=DWTKWChgRw9Ri6keXWwfGkGVXqhRFB2mpyPts8nkXVxK","https://www.defined.fi/sol/5SVG3T9CNQsm2kEwzbRq6hASqh1oGfjqTtLXYUibpump?maker=DWTKWChgRw9Ri6keXWwfGkGVXqhRFB2mpyPts8nkXVxK")</f>
        <v/>
      </c>
      <c r="M206">
        <f>HYPERLINK("https://dexscreener.com/solana/5SVG3T9CNQsm2kEwzbRq6hASqh1oGfjqTtLXYUibpump?maker=DWTKWChgRw9Ri6keXWwfGkGVXqhRFB2mpyPts8nkXVxK","https://dexscreener.com/solana/5SVG3T9CNQsm2kEwzbRq6hASqh1oGfjqTtLXYUibpump?maker=DWTKWChgRw9Ri6keXWwfGkGVXqhRFB2mpyPts8nkXVxK")</f>
        <v/>
      </c>
    </row>
    <row r="207">
      <c r="A207" t="inlineStr">
        <is>
          <t>4Cnk9EPnW5ixfLZatCPJjDB1PUtcRpVVgTQukm9epump</t>
        </is>
      </c>
      <c r="B207" t="inlineStr">
        <is>
          <t>DADDY</t>
        </is>
      </c>
      <c r="C207" t="n">
        <v>23</v>
      </c>
      <c r="D207" t="n">
        <v>-0.385</v>
      </c>
      <c r="E207" t="n">
        <v>-0.01</v>
      </c>
      <c r="F207" t="n">
        <v>33.54</v>
      </c>
      <c r="G207" t="n">
        <v>33.15</v>
      </c>
      <c r="H207" t="n">
        <v>2</v>
      </c>
      <c r="I207" t="n">
        <v>1</v>
      </c>
      <c r="J207" t="n">
        <v>-1</v>
      </c>
      <c r="K207" t="n">
        <v>-1</v>
      </c>
      <c r="L207">
        <f>HYPERLINK("https://www.defined.fi/sol/4Cnk9EPnW5ixfLZatCPJjDB1PUtcRpVVgTQukm9epump?maker=DWTKWChgRw9Ri6keXWwfGkGVXqhRFB2mpyPts8nkXVxK","https://www.defined.fi/sol/4Cnk9EPnW5ixfLZatCPJjDB1PUtcRpVVgTQukm9epump?maker=DWTKWChgRw9Ri6keXWwfGkGVXqhRFB2mpyPts8nkXVxK")</f>
        <v/>
      </c>
      <c r="M207">
        <f>HYPERLINK("https://dexscreener.com/solana/4Cnk9EPnW5ixfLZatCPJjDB1PUtcRpVVgTQukm9epump?maker=DWTKWChgRw9Ri6keXWwfGkGVXqhRFB2mpyPts8nkXVxK","https://dexscreener.com/solana/4Cnk9EPnW5ixfLZatCPJjDB1PUtcRpVVgTQukm9epump?maker=DWTKWChgRw9Ri6keXWwfGkGVXqhRFB2mpyPts8nkXVxK")</f>
        <v/>
      </c>
    </row>
    <row r="208">
      <c r="A208" t="inlineStr">
        <is>
          <t>966vsqwoS3ZBrHesTyAvE7esFV2kaHaDFLLXs4asPdLJ</t>
        </is>
      </c>
      <c r="B208" t="inlineStr">
        <is>
          <t>PICA</t>
        </is>
      </c>
      <c r="C208" t="n">
        <v>26</v>
      </c>
      <c r="D208" t="n">
        <v>-0.449</v>
      </c>
      <c r="E208" t="n">
        <v>-0.1</v>
      </c>
      <c r="F208" t="n">
        <v>4.46</v>
      </c>
      <c r="G208" t="n">
        <v>4.02</v>
      </c>
      <c r="H208" t="n">
        <v>2</v>
      </c>
      <c r="I208" t="n">
        <v>1</v>
      </c>
      <c r="J208" t="n">
        <v>-1</v>
      </c>
      <c r="K208" t="n">
        <v>-1</v>
      </c>
      <c r="L208">
        <f>HYPERLINK("https://www.defined.fi/sol/966vsqwoS3ZBrHesTyAvE7esFV2kaHaDFLLXs4asPdLJ?maker=DWTKWChgRw9Ri6keXWwfGkGVXqhRFB2mpyPts8nkXVxK","https://www.defined.fi/sol/966vsqwoS3ZBrHesTyAvE7esFV2kaHaDFLLXs4asPdLJ?maker=DWTKWChgRw9Ri6keXWwfGkGVXqhRFB2mpyPts8nkXVxK")</f>
        <v/>
      </c>
      <c r="M208">
        <f>HYPERLINK("https://dexscreener.com/solana/966vsqwoS3ZBrHesTyAvE7esFV2kaHaDFLLXs4asPdLJ?maker=DWTKWChgRw9Ri6keXWwfGkGVXqhRFB2mpyPts8nkXVxK","https://dexscreener.com/solana/966vsqwoS3ZBrHesTyAvE7esFV2kaHaDFLLXs4asPdLJ?maker=DWTKWChgRw9Ri6keXWwfGkGVXqhRFB2mpyPts8nkXVxK")</f>
        <v/>
      </c>
    </row>
    <row r="209">
      <c r="A209" t="inlineStr">
        <is>
          <t>2zrH2jE542mzB4HABgBjdWMQPtNC5H12pwo1iLpfpump</t>
        </is>
      </c>
      <c r="B209" t="inlineStr">
        <is>
          <t>alpha</t>
        </is>
      </c>
      <c r="C209" t="n">
        <v>27</v>
      </c>
      <c r="D209" t="n">
        <v>-0.6</v>
      </c>
      <c r="E209" t="n">
        <v>-0.17</v>
      </c>
      <c r="F209" t="n">
        <v>3.63</v>
      </c>
      <c r="G209" t="n">
        <v>3.03</v>
      </c>
      <c r="H209" t="n">
        <v>1</v>
      </c>
      <c r="I209" t="n">
        <v>1</v>
      </c>
      <c r="J209" t="n">
        <v>-1</v>
      </c>
      <c r="K209" t="n">
        <v>-1</v>
      </c>
      <c r="L209">
        <f>HYPERLINK("https://www.defined.fi/sol/2zrH2jE542mzB4HABgBjdWMQPtNC5H12pwo1iLpfpump?maker=DWTKWChgRw9Ri6keXWwfGkGVXqhRFB2mpyPts8nkXVxK","https://www.defined.fi/sol/2zrH2jE542mzB4HABgBjdWMQPtNC5H12pwo1iLpfpump?maker=DWTKWChgRw9Ri6keXWwfGkGVXqhRFB2mpyPts8nkXVxK")</f>
        <v/>
      </c>
      <c r="M209">
        <f>HYPERLINK("https://dexscreener.com/solana/2zrH2jE542mzB4HABgBjdWMQPtNC5H12pwo1iLpfpump?maker=DWTKWChgRw9Ri6keXWwfGkGVXqhRFB2mpyPts8nkXVxK","https://dexscreener.com/solana/2zrH2jE542mzB4HABgBjdWMQPtNC5H12pwo1iLpfpump?maker=DWTKWChgRw9Ri6keXWwfGkGVXqhRFB2mpyPts8nkXVxK")</f>
        <v/>
      </c>
    </row>
    <row r="210">
      <c r="A210" t="inlineStr">
        <is>
          <t>3B5wuUrMEi5yATD7on46hKfej3pfmd7t1RKgrsN3pump</t>
        </is>
      </c>
      <c r="B210" t="inlineStr">
        <is>
          <t>BILLY</t>
        </is>
      </c>
      <c r="C210" t="n">
        <v>27</v>
      </c>
      <c r="D210" t="n">
        <v>176.48</v>
      </c>
      <c r="E210" t="n">
        <v>0.36</v>
      </c>
      <c r="F210" t="n">
        <v>492.6</v>
      </c>
      <c r="G210" t="n">
        <v>669.08</v>
      </c>
      <c r="H210" t="n">
        <v>1</v>
      </c>
      <c r="I210" t="n">
        <v>2</v>
      </c>
      <c r="J210" t="n">
        <v>-1</v>
      </c>
      <c r="K210" t="n">
        <v>-1</v>
      </c>
      <c r="L210">
        <f>HYPERLINK("https://www.defined.fi/sol/3B5wuUrMEi5yATD7on46hKfej3pfmd7t1RKgrsN3pump?maker=DWTKWChgRw9Ri6keXWwfGkGVXqhRFB2mpyPts8nkXVxK","https://www.defined.fi/sol/3B5wuUrMEi5yATD7on46hKfej3pfmd7t1RKgrsN3pump?maker=DWTKWChgRw9Ri6keXWwfGkGVXqhRFB2mpyPts8nkXVxK")</f>
        <v/>
      </c>
      <c r="M210">
        <f>HYPERLINK("https://dexscreener.com/solana/3B5wuUrMEi5yATD7on46hKfej3pfmd7t1RKgrsN3pump?maker=DWTKWChgRw9Ri6keXWwfGkGVXqhRFB2mpyPts8nkXVxK","https://dexscreener.com/solana/3B5wuUrMEi5yATD7on46hKfej3pfmd7t1RKgrsN3pump?maker=DWTKWChgRw9Ri6keXWwfGkGVXqhRFB2mpyPts8nkXVxK")</f>
        <v/>
      </c>
    </row>
    <row r="211">
      <c r="A211" t="inlineStr">
        <is>
          <t>AT83QacyUoZtVSsV7qwe5ecpjd71o2ZAAZxQXQFnyQw1</t>
        </is>
      </c>
      <c r="B211" t="inlineStr">
        <is>
          <t>popz</t>
        </is>
      </c>
      <c r="C211" t="n">
        <v>27</v>
      </c>
      <c r="D211" t="n">
        <v>0.65</v>
      </c>
      <c r="E211" t="n">
        <v>0.14</v>
      </c>
      <c r="F211" t="n">
        <v>4.59</v>
      </c>
      <c r="G211" t="n">
        <v>5.24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HYPERLINK("https://www.defined.fi/sol/AT83QacyUoZtVSsV7qwe5ecpjd71o2ZAAZxQXQFnyQw1?maker=DWTKWChgRw9Ri6keXWwfGkGVXqhRFB2mpyPts8nkXVxK","https://www.defined.fi/sol/AT83QacyUoZtVSsV7qwe5ecpjd71o2ZAAZxQXQFnyQw1?maker=DWTKWChgRw9Ri6keXWwfGkGVXqhRFB2mpyPts8nkXVxK")</f>
        <v/>
      </c>
      <c r="M211">
        <f>HYPERLINK("https://dexscreener.com/solana/AT83QacyUoZtVSsV7qwe5ecpjd71o2ZAAZxQXQFnyQw1?maker=DWTKWChgRw9Ri6keXWwfGkGVXqhRFB2mpyPts8nkXVxK","https://dexscreener.com/solana/AT83QacyUoZtVSsV7qwe5ecpjd71o2ZAAZxQXQFnyQw1?maker=DWTKWChgRw9Ri6keXWwfGkGVXqhRFB2mpyPts8nkXVxK")</f>
        <v/>
      </c>
    </row>
    <row r="212">
      <c r="A212" t="inlineStr">
        <is>
          <t>GYKmdfcUmZVrqfcH1g579BGjuzSRijj3LBuwv79rpump</t>
        </is>
      </c>
      <c r="B212" t="inlineStr">
        <is>
          <t>wDOG</t>
        </is>
      </c>
      <c r="C212" t="n">
        <v>29</v>
      </c>
      <c r="D212" t="n">
        <v>-2.76</v>
      </c>
      <c r="E212" t="n">
        <v>-0.03</v>
      </c>
      <c r="F212" t="n">
        <v>99.31</v>
      </c>
      <c r="G212" t="n">
        <v>96.55</v>
      </c>
      <c r="H212" t="n">
        <v>1</v>
      </c>
      <c r="I212" t="n">
        <v>1</v>
      </c>
      <c r="J212" t="n">
        <v>-1</v>
      </c>
      <c r="K212" t="n">
        <v>-1</v>
      </c>
      <c r="L212">
        <f>HYPERLINK("https://www.defined.fi/sol/GYKmdfcUmZVrqfcH1g579BGjuzSRijj3LBuwv79rpump?maker=DWTKWChgRw9Ri6keXWwfGkGVXqhRFB2mpyPts8nkXVxK","https://www.defined.fi/sol/GYKmdfcUmZVrqfcH1g579BGjuzSRijj3LBuwv79rpump?maker=DWTKWChgRw9Ri6keXWwfGkGVXqhRFB2mpyPts8nkXVxK")</f>
        <v/>
      </c>
      <c r="M212">
        <f>HYPERLINK("https://dexscreener.com/solana/GYKmdfcUmZVrqfcH1g579BGjuzSRijj3LBuwv79rpump?maker=DWTKWChgRw9Ri6keXWwfGkGVXqhRFB2mpyPts8nkXVxK","https://dexscreener.com/solana/GYKmdfcUmZVrqfcH1g579BGjuzSRijj3LBuwv79rpump?maker=DWTKWChgRw9Ri6keXWwfGkGVXqhRFB2mpyPts8nkXVxK")</f>
        <v/>
      </c>
    </row>
    <row r="213">
      <c r="A213" t="inlineStr">
        <is>
          <t>HiR73MGyBDTJBivKUSd4PJcMTp4YjntfhAvvGJdXpump</t>
        </is>
      </c>
      <c r="B213" t="inlineStr">
        <is>
          <t>tole</t>
        </is>
      </c>
      <c r="C213" t="n">
        <v>29</v>
      </c>
      <c r="D213" t="n">
        <v>2.88</v>
      </c>
      <c r="E213" t="n">
        <v>0.31</v>
      </c>
      <c r="F213" t="n">
        <v>9.390000000000001</v>
      </c>
      <c r="G213" t="n">
        <v>12.28</v>
      </c>
      <c r="H213" t="n">
        <v>1</v>
      </c>
      <c r="I213" t="n">
        <v>1</v>
      </c>
      <c r="J213" t="n">
        <v>-1</v>
      </c>
      <c r="K213" t="n">
        <v>-1</v>
      </c>
      <c r="L213">
        <f>HYPERLINK("https://www.defined.fi/sol/HiR73MGyBDTJBivKUSd4PJcMTp4YjntfhAvvGJdXpump?maker=DWTKWChgRw9Ri6keXWwfGkGVXqhRFB2mpyPts8nkXVxK","https://www.defined.fi/sol/HiR73MGyBDTJBivKUSd4PJcMTp4YjntfhAvvGJdXpump?maker=DWTKWChgRw9Ri6keXWwfGkGVXqhRFB2mpyPts8nkXVxK")</f>
        <v/>
      </c>
      <c r="M213">
        <f>HYPERLINK("https://dexscreener.com/solana/HiR73MGyBDTJBivKUSd4PJcMTp4YjntfhAvvGJdXpump?maker=DWTKWChgRw9Ri6keXWwfGkGVXqhRFB2mpyPts8nkXVxK","https://dexscreener.com/solana/HiR73MGyBDTJBivKUSd4PJcMTp4YjntfhAvvGJdXpump?maker=DWTKWChgRw9Ri6keXWwfGkGVXqhRFB2mpyPts8nkXVxK")</f>
        <v/>
      </c>
    </row>
    <row r="214">
      <c r="A214" t="inlineStr">
        <is>
          <t>EaEQT3gJnUfeXNwigth29BSdv9oR4YtPzLTkEDzrpump</t>
        </is>
      </c>
      <c r="B214" t="inlineStr">
        <is>
          <t>SOL</t>
        </is>
      </c>
      <c r="C214" t="n">
        <v>29</v>
      </c>
      <c r="D214" t="n">
        <v>-8.34</v>
      </c>
      <c r="E214" t="n">
        <v>-0.45</v>
      </c>
      <c r="F214" t="n">
        <v>18.6</v>
      </c>
      <c r="G214" t="n">
        <v>10.26</v>
      </c>
      <c r="H214" t="n">
        <v>2</v>
      </c>
      <c r="I214" t="n">
        <v>1</v>
      </c>
      <c r="J214" t="n">
        <v>-1</v>
      </c>
      <c r="K214" t="n">
        <v>-1</v>
      </c>
      <c r="L214">
        <f>HYPERLINK("https://www.defined.fi/sol/EaEQT3gJnUfeXNwigth29BSdv9oR4YtPzLTkEDzrpump?maker=DWTKWChgRw9Ri6keXWwfGkGVXqhRFB2mpyPts8nkXVxK","https://www.defined.fi/sol/EaEQT3gJnUfeXNwigth29BSdv9oR4YtPzLTkEDzrpump?maker=DWTKWChgRw9Ri6keXWwfGkGVXqhRFB2mpyPts8nkXVxK")</f>
        <v/>
      </c>
      <c r="M214">
        <f>HYPERLINK("https://dexscreener.com/solana/EaEQT3gJnUfeXNwigth29BSdv9oR4YtPzLTkEDzrpump?maker=DWTKWChgRw9Ri6keXWwfGkGVXqhRFB2mpyPts8nkXVxK","https://dexscreener.com/solana/EaEQT3gJnUfeXNwigth29BSdv9oR4YtPzLTkEDzrpump?maker=DWTKWChgRw9Ri6keXWwfGkGVXqhRFB2mpyPts8nkXVxK")</f>
        <v/>
      </c>
    </row>
    <row r="215">
      <c r="A215" t="inlineStr">
        <is>
          <t>wzpeUomX2VNiswbyYMLqYsdN4nNFZSobNs5xuR7shit</t>
        </is>
      </c>
      <c r="B215" t="inlineStr">
        <is>
          <t>SHIT</t>
        </is>
      </c>
      <c r="C215" t="n">
        <v>30</v>
      </c>
      <c r="D215" t="n">
        <v>0.328</v>
      </c>
      <c r="E215" t="n">
        <v>0.04</v>
      </c>
      <c r="F215" t="n">
        <v>8.619999999999999</v>
      </c>
      <c r="G215" t="n">
        <v>8.949999999999999</v>
      </c>
      <c r="H215" t="n">
        <v>0</v>
      </c>
      <c r="I215" t="n">
        <v>0</v>
      </c>
      <c r="J215" t="n">
        <v>-1</v>
      </c>
      <c r="K215" t="n">
        <v>-1</v>
      </c>
      <c r="L215">
        <f>HYPERLINK("https://www.defined.fi/sol/wzpeUomX2VNiswbyYMLqYsdN4nNFZSobNs5xuR7shit?maker=DWTKWChgRw9Ri6keXWwfGkGVXqhRFB2mpyPts8nkXVxK","https://www.defined.fi/sol/wzpeUomX2VNiswbyYMLqYsdN4nNFZSobNs5xuR7shit?maker=DWTKWChgRw9Ri6keXWwfGkGVXqhRFB2mpyPts8nkXVxK")</f>
        <v/>
      </c>
      <c r="M215">
        <f>HYPERLINK("https://dexscreener.com/solana/wzpeUomX2VNiswbyYMLqYsdN4nNFZSobNs5xuR7shit?maker=DWTKWChgRw9Ri6keXWwfGkGVXqhRFB2mpyPts8nkXVxK","https://dexscreener.com/solana/wzpeUomX2VNiswbyYMLqYsdN4nNFZSobNs5xuR7shit?maker=DWTKWChgRw9Ri6keXWwfGkGVXqhRFB2mpyPts8nkXVxK")</f>
        <v/>
      </c>
    </row>
    <row r="216">
      <c r="A216" t="inlineStr">
        <is>
          <t>8wXtPeU6557ETkp9WHFY1n1EcU6NxDvbAggHGsMYiHsB</t>
        </is>
      </c>
      <c r="B216" t="inlineStr">
        <is>
          <t>GME</t>
        </is>
      </c>
      <c r="C216" t="n">
        <v>43</v>
      </c>
      <c r="D216" t="n">
        <v>-10.68</v>
      </c>
      <c r="E216" t="n">
        <v>-0.03</v>
      </c>
      <c r="F216" t="n">
        <v>434.8</v>
      </c>
      <c r="G216" t="n">
        <v>424.12</v>
      </c>
      <c r="H216" t="n">
        <v>0</v>
      </c>
      <c r="I216" t="n">
        <v>0</v>
      </c>
      <c r="J216" t="n">
        <v>-1</v>
      </c>
      <c r="K216" t="n">
        <v>-1</v>
      </c>
      <c r="L216">
        <f>HYPERLINK("https://www.defined.fi/sol/8wXtPeU6557ETkp9WHFY1n1EcU6NxDvbAggHGsMYiHsB?maker=DWTKWChgRw9Ri6keXWwfGkGVXqhRFB2mpyPts8nkXVxK","https://www.defined.fi/sol/8wXtPeU6557ETkp9WHFY1n1EcU6NxDvbAggHGsMYiHsB?maker=DWTKWChgRw9Ri6keXWwfGkGVXqhRFB2mpyPts8nkXVxK")</f>
        <v/>
      </c>
      <c r="M216">
        <f>HYPERLINK("https://dexscreener.com/solana/8wXtPeU6557ETkp9WHFY1n1EcU6NxDvbAggHGsMYiHsB?maker=DWTKWChgRw9Ri6keXWwfGkGVXqhRFB2mpyPts8nkXVxK","https://dexscreener.com/solana/8wXtPeU6557ETkp9WHFY1n1EcU6NxDvbAggHGsMYiHsB?maker=DWTKWChgRw9Ri6keXWwfGkGVXqhRFB2mpyPts8nkXVxK")</f>
        <v/>
      </c>
    </row>
    <row r="217">
      <c r="A217" t="inlineStr">
        <is>
          <t>GinNabffZL4fUj9Vactxha74GDAW8kDPGaHqMtMzps2f</t>
        </is>
      </c>
      <c r="B217" t="inlineStr">
        <is>
          <t>GINNAN</t>
        </is>
      </c>
      <c r="C217" t="n">
        <v>43</v>
      </c>
      <c r="D217" t="n">
        <v>-1.7</v>
      </c>
      <c r="E217" t="n">
        <v>-0.21</v>
      </c>
      <c r="F217" t="n">
        <v>8.18</v>
      </c>
      <c r="G217" t="n">
        <v>6.48</v>
      </c>
      <c r="H217" t="n">
        <v>0</v>
      </c>
      <c r="I217" t="n">
        <v>0</v>
      </c>
      <c r="J217" t="n">
        <v>-1</v>
      </c>
      <c r="K217" t="n">
        <v>-1</v>
      </c>
      <c r="L217">
        <f>HYPERLINK("https://www.defined.fi/sol/GinNabffZL4fUj9Vactxha74GDAW8kDPGaHqMtMzps2f?maker=DWTKWChgRw9Ri6keXWwfGkGVXqhRFB2mpyPts8nkXVxK","https://www.defined.fi/sol/GinNabffZL4fUj9Vactxha74GDAW8kDPGaHqMtMzps2f?maker=DWTKWChgRw9Ri6keXWwfGkGVXqhRFB2mpyPts8nkXVxK")</f>
        <v/>
      </c>
      <c r="M217">
        <f>HYPERLINK("https://dexscreener.com/solana/GinNabffZL4fUj9Vactxha74GDAW8kDPGaHqMtMzps2f?maker=DWTKWChgRw9Ri6keXWwfGkGVXqhRFB2mpyPts8nkXVxK","https://dexscreener.com/solana/GinNabffZL4fUj9Vactxha74GDAW8kDPGaHqMtMzps2f?maker=DWTKWChgRw9Ri6keXWwfGkGVXqhRFB2mpyPts8nkXVxK")</f>
        <v/>
      </c>
    </row>
    <row r="218">
      <c r="A218" t="inlineStr">
        <is>
          <t>6gVJwfHxWov8HxdAZ4v4tt2RpZZst6du74y4bUCdpump</t>
        </is>
      </c>
      <c r="B218" t="inlineStr">
        <is>
          <t>pog</t>
        </is>
      </c>
      <c r="C218" t="n">
        <v>45</v>
      </c>
      <c r="D218" t="n">
        <v>0.052</v>
      </c>
      <c r="E218" t="n">
        <v>0</v>
      </c>
      <c r="F218" t="n">
        <v>12.92</v>
      </c>
      <c r="G218" t="n">
        <v>12.98</v>
      </c>
      <c r="H218" t="n">
        <v>0</v>
      </c>
      <c r="I218" t="n">
        <v>0</v>
      </c>
      <c r="J218" t="n">
        <v>-1</v>
      </c>
      <c r="K218" t="n">
        <v>-1</v>
      </c>
      <c r="L218">
        <f>HYPERLINK("https://www.defined.fi/sol/6gVJwfHxWov8HxdAZ4v4tt2RpZZst6du74y4bUCdpump?maker=DWTKWChgRw9Ri6keXWwfGkGVXqhRFB2mpyPts8nkXVxK","https://www.defined.fi/sol/6gVJwfHxWov8HxdAZ4v4tt2RpZZst6du74y4bUCdpump?maker=DWTKWChgRw9Ri6keXWwfGkGVXqhRFB2mpyPts8nkXVxK")</f>
        <v/>
      </c>
      <c r="M218">
        <f>HYPERLINK("https://dexscreener.com/solana/6gVJwfHxWov8HxdAZ4v4tt2RpZZst6du74y4bUCdpump?maker=DWTKWChgRw9Ri6keXWwfGkGVXqhRFB2mpyPts8nkXVxK","https://dexscreener.com/solana/6gVJwfHxWov8HxdAZ4v4tt2RpZZst6du74y4bUCdpump?maker=DWTKWChgRw9Ri6keXWwfGkGVXqhRFB2mpyPts8nkXVxK")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2024-10-20T15:37:33Z</dcterms:created>
  <dcterms:modified xsi:type="dcterms:W3CDTF">2024-10-20T15:37:33Z</dcterms:modified>
</cp:coreProperties>
</file>