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GFZvoQbGQwuRB4hUQ4dLTruG7HujExy3bvn7trPtaqgb</t>
        </is>
      </c>
      <c r="B2" t="inlineStr">
        <is>
          <t>Novus</t>
        </is>
      </c>
      <c r="C2" t="n">
        <v>0</v>
      </c>
      <c r="D2" t="n">
        <v>-0.985</v>
      </c>
      <c r="E2" t="n">
        <v>-0.82</v>
      </c>
      <c r="F2" t="n">
        <v>1.2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HYPERLINK("https://www.defined.fi/sol/GFZvoQbGQwuRB4hUQ4dLTruG7HujExy3bvn7trPtaqgb?maker=D6nUhQ7o3TQwk243mgVS5hsdkuJk71fxZib3KxY4Upyv","https://www.defined.fi/sol/GFZvoQbGQwuRB4hUQ4dLTruG7HujExy3bvn7trPtaqgb?maker=D6nUhQ7o3TQwk243mgVS5hsdkuJk71fxZib3KxY4Upyv")</f>
        <v/>
      </c>
      <c r="M2">
        <f>HYPERLINK("https://dexscreener.com/solana/GFZvoQbGQwuRB4hUQ4dLTruG7HujExy3bvn7trPtaqgb?maker=D6nUhQ7o3TQwk243mgVS5hsdkuJk71fxZib3KxY4Upyv","https://dexscreener.com/solana/GFZvoQbGQwuRB4hUQ4dLTruG7HujExy3bvn7trPtaqgb?maker=D6nUhQ7o3TQwk243mgVS5hsdkuJk71fxZib3KxY4Upyv")</f>
        <v/>
      </c>
    </row>
    <row r="3">
      <c r="A3" t="inlineStr">
        <is>
          <t>vyPu3cip3jEDPqkigX92LcLdwyaFxmbg7UJmSVipump</t>
        </is>
      </c>
      <c r="B3" t="inlineStr">
        <is>
          <t>Novus</t>
        </is>
      </c>
      <c r="C3" t="n">
        <v>0</v>
      </c>
      <c r="D3" t="n">
        <v>-3.96</v>
      </c>
      <c r="E3" t="n">
        <v>-0.77</v>
      </c>
      <c r="F3" t="n">
        <v>5.14</v>
      </c>
      <c r="G3" t="n">
        <v>1.18</v>
      </c>
      <c r="H3" t="n">
        <v>3</v>
      </c>
      <c r="I3" t="n">
        <v>1</v>
      </c>
      <c r="J3" t="n">
        <v>-1</v>
      </c>
      <c r="K3" t="n">
        <v>-1</v>
      </c>
      <c r="L3">
        <f>HYPERLINK("https://www.defined.fi/sol/vyPu3cip3jEDPqkigX92LcLdwyaFxmbg7UJmSVipump?maker=D6nUhQ7o3TQwk243mgVS5hsdkuJk71fxZib3KxY4Upyv","https://www.defined.fi/sol/vyPu3cip3jEDPqkigX92LcLdwyaFxmbg7UJmSVipump?maker=D6nUhQ7o3TQwk243mgVS5hsdkuJk71fxZib3KxY4Upyv")</f>
        <v/>
      </c>
      <c r="M3">
        <f>HYPERLINK("https://dexscreener.com/solana/vyPu3cip3jEDPqkigX92LcLdwyaFxmbg7UJmSVipump?maker=D6nUhQ7o3TQwk243mgVS5hsdkuJk71fxZib3KxY4Upyv","https://dexscreener.com/solana/vyPu3cip3jEDPqkigX92LcLdwyaFxmbg7UJmSVipump?maker=D6nUhQ7o3TQwk243mgVS5hsdkuJk71fxZib3KxY4Upyv")</f>
        <v/>
      </c>
    </row>
    <row r="4">
      <c r="A4" t="inlineStr">
        <is>
          <t>BnyK5ccegzrpEcv9UH5GPF8fZwV865m33pGi2Uk7cXQ7</t>
        </is>
      </c>
      <c r="B4" t="inlineStr">
        <is>
          <t>moment</t>
        </is>
      </c>
      <c r="C4" t="n">
        <v>0</v>
      </c>
      <c r="D4" t="n">
        <v>-4.74</v>
      </c>
      <c r="E4" t="n">
        <v>-0.48</v>
      </c>
      <c r="F4" t="n">
        <v>9.869999999999999</v>
      </c>
      <c r="G4" t="n">
        <v>5.13</v>
      </c>
      <c r="H4" t="n">
        <v>2</v>
      </c>
      <c r="I4" t="n">
        <v>1</v>
      </c>
      <c r="J4" t="n">
        <v>-1</v>
      </c>
      <c r="K4" t="n">
        <v>-1</v>
      </c>
      <c r="L4">
        <f>HYPERLINK("https://www.defined.fi/sol/BnyK5ccegzrpEcv9UH5GPF8fZwV865m33pGi2Uk7cXQ7?maker=D6nUhQ7o3TQwk243mgVS5hsdkuJk71fxZib3KxY4Upyv","https://www.defined.fi/sol/BnyK5ccegzrpEcv9UH5GPF8fZwV865m33pGi2Uk7cXQ7?maker=D6nUhQ7o3TQwk243mgVS5hsdkuJk71fxZib3KxY4Upyv")</f>
        <v/>
      </c>
      <c r="M4">
        <f>HYPERLINK("https://dexscreener.com/solana/BnyK5ccegzrpEcv9UH5GPF8fZwV865m33pGi2Uk7cXQ7?maker=D6nUhQ7o3TQwk243mgVS5hsdkuJk71fxZib3KxY4Upyv","https://dexscreener.com/solana/BnyK5ccegzrpEcv9UH5GPF8fZwV865m33pGi2Uk7cXQ7?maker=D6nUhQ7o3TQwk243mgVS5hsdkuJk71fxZib3KxY4Upyv")</f>
        <v/>
      </c>
    </row>
    <row r="5">
      <c r="A5" t="inlineStr">
        <is>
          <t>7FpRrGxukh83X2x15N7A2t6v5jPekx96udNKUEb8pump</t>
        </is>
      </c>
      <c r="B5" t="inlineStr">
        <is>
          <t>Silphium</t>
        </is>
      </c>
      <c r="C5" t="n">
        <v>0</v>
      </c>
      <c r="D5" t="n">
        <v>-0.948</v>
      </c>
      <c r="E5" t="n">
        <v>-0.96</v>
      </c>
      <c r="F5" t="n">
        <v>0.985</v>
      </c>
      <c r="G5" t="n">
        <v>0</v>
      </c>
      <c r="H5" t="n">
        <v>1</v>
      </c>
      <c r="I5" t="n">
        <v>0</v>
      </c>
      <c r="J5" t="n">
        <v>-1</v>
      </c>
      <c r="K5" t="n">
        <v>-1</v>
      </c>
      <c r="L5">
        <f>HYPERLINK("https://www.defined.fi/sol/7FpRrGxukh83X2x15N7A2t6v5jPekx96udNKUEb8pump?maker=D6nUhQ7o3TQwk243mgVS5hsdkuJk71fxZib3KxY4Upyv","https://www.defined.fi/sol/7FpRrGxukh83X2x15N7A2t6v5jPekx96udNKUEb8pump?maker=D6nUhQ7o3TQwk243mgVS5hsdkuJk71fxZib3KxY4Upyv")</f>
        <v/>
      </c>
      <c r="M5">
        <f>HYPERLINK("https://dexscreener.com/solana/7FpRrGxukh83X2x15N7A2t6v5jPekx96udNKUEb8pump?maker=D6nUhQ7o3TQwk243mgVS5hsdkuJk71fxZib3KxY4Upyv","https://dexscreener.com/solana/7FpRrGxukh83X2x15N7A2t6v5jPekx96udNKUEb8pump?maker=D6nUhQ7o3TQwk243mgVS5hsdkuJk71fxZib3KxY4Upyv")</f>
        <v/>
      </c>
    </row>
    <row r="6">
      <c r="A6" t="inlineStr">
        <is>
          <t>LBkz8mkiyhNeJspzs6rtFYrSc62j369kahEGuuNtYo5</t>
        </is>
      </c>
      <c r="B6" t="inlineStr">
        <is>
          <t>TTT</t>
        </is>
      </c>
      <c r="C6" t="n">
        <v>0</v>
      </c>
      <c r="D6" t="n">
        <v>-20.35</v>
      </c>
      <c r="E6" t="n">
        <v>-0.93</v>
      </c>
      <c r="F6" t="n">
        <v>21.86</v>
      </c>
      <c r="G6" t="n">
        <v>0</v>
      </c>
      <c r="H6" t="n">
        <v>4</v>
      </c>
      <c r="I6" t="n">
        <v>0</v>
      </c>
      <c r="J6" t="n">
        <v>-1</v>
      </c>
      <c r="K6" t="n">
        <v>-1</v>
      </c>
      <c r="L6">
        <f>HYPERLINK("https://www.defined.fi/sol/LBkz8mkiyhNeJspzs6rtFYrSc62j369kahEGuuNtYo5?maker=D6nUhQ7o3TQwk243mgVS5hsdkuJk71fxZib3KxY4Upyv","https://www.defined.fi/sol/LBkz8mkiyhNeJspzs6rtFYrSc62j369kahEGuuNtYo5?maker=D6nUhQ7o3TQwk243mgVS5hsdkuJk71fxZib3KxY4Upyv")</f>
        <v/>
      </c>
      <c r="M6">
        <f>HYPERLINK("https://dexscreener.com/solana/LBkz8mkiyhNeJspzs6rtFYrSc62j369kahEGuuNtYo5?maker=D6nUhQ7o3TQwk243mgVS5hsdkuJk71fxZib3KxY4Upyv","https://dexscreener.com/solana/LBkz8mkiyhNeJspzs6rtFYrSc62j369kahEGuuNtYo5?maker=D6nUhQ7o3TQwk243mgVS5hsdkuJk71fxZib3KxY4Upyv")</f>
        <v/>
      </c>
    </row>
    <row r="7">
      <c r="A7" t="inlineStr">
        <is>
          <t>69gpkkbMUFaLzmA2WSJ4U9Az8d8dVi1x8kud7CeUcvpc</t>
        </is>
      </c>
      <c r="B7" t="inlineStr">
        <is>
          <t>HOLYWHORE</t>
        </is>
      </c>
      <c r="C7" t="n">
        <v>0</v>
      </c>
      <c r="D7" t="n">
        <v>-2.15</v>
      </c>
      <c r="E7" t="n">
        <v>-1</v>
      </c>
      <c r="F7" t="n">
        <v>2.52</v>
      </c>
      <c r="G7" t="n">
        <v>0</v>
      </c>
      <c r="H7" t="n">
        <v>1</v>
      </c>
      <c r="I7" t="n">
        <v>0</v>
      </c>
      <c r="J7" t="n">
        <v>-1</v>
      </c>
      <c r="K7" t="n">
        <v>-1</v>
      </c>
      <c r="L7">
        <f>HYPERLINK("https://www.defined.fi/sol/69gpkkbMUFaLzmA2WSJ4U9Az8d8dVi1x8kud7CeUcvpc?maker=D6nUhQ7o3TQwk243mgVS5hsdkuJk71fxZib3KxY4Upyv","https://www.defined.fi/sol/69gpkkbMUFaLzmA2WSJ4U9Az8d8dVi1x8kud7CeUcvpc?maker=D6nUhQ7o3TQwk243mgVS5hsdkuJk71fxZib3KxY4Upyv")</f>
        <v/>
      </c>
      <c r="M7">
        <f>HYPERLINK("https://dexscreener.com/solana/69gpkkbMUFaLzmA2WSJ4U9Az8d8dVi1x8kud7CeUcvpc?maker=D6nUhQ7o3TQwk243mgVS5hsdkuJk71fxZib3KxY4Upyv","https://dexscreener.com/solana/69gpkkbMUFaLzmA2WSJ4U9Az8d8dVi1x8kud7CeUcvpc?maker=D6nUhQ7o3TQwk243mgVS5hsdkuJk71fxZib3KxY4Upyv")</f>
        <v/>
      </c>
    </row>
    <row r="8">
      <c r="A8" t="inlineStr">
        <is>
          <t>H21em3PwGufq1ippzT6hQhrd5N8NKvQG7kJJKAQQpump</t>
        </is>
      </c>
      <c r="B8" t="inlineStr">
        <is>
          <t>dog/acc</t>
        </is>
      </c>
      <c r="C8" t="n">
        <v>0</v>
      </c>
      <c r="D8" t="n">
        <v>-0.988</v>
      </c>
      <c r="E8" t="n">
        <v>-1</v>
      </c>
      <c r="F8" t="n">
        <v>2.07</v>
      </c>
      <c r="G8" t="n">
        <v>1.08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HYPERLINK("https://www.defined.fi/sol/H21em3PwGufq1ippzT6hQhrd5N8NKvQG7kJJKAQQpump?maker=D6nUhQ7o3TQwk243mgVS5hsdkuJk71fxZib3KxY4Upyv","https://www.defined.fi/sol/H21em3PwGufq1ippzT6hQhrd5N8NKvQG7kJJKAQQpump?maker=D6nUhQ7o3TQwk243mgVS5hsdkuJk71fxZib3KxY4Upyv")</f>
        <v/>
      </c>
      <c r="M8">
        <f>HYPERLINK("https://dexscreener.com/solana/H21em3PwGufq1ippzT6hQhrd5N8NKvQG7kJJKAQQpump?maker=D6nUhQ7o3TQwk243mgVS5hsdkuJk71fxZib3KxY4Upyv","https://dexscreener.com/solana/H21em3PwGufq1ippzT6hQhrd5N8NKvQG7kJJKAQQpump?maker=D6nUhQ7o3TQwk243mgVS5hsdkuJk71fxZib3KxY4Upyv")</f>
        <v/>
      </c>
    </row>
    <row r="9">
      <c r="A9" t="inlineStr">
        <is>
          <t>EAJwKJz2zPqvHdvfFfQ8o2Fa57G82UuZ9ZTnkMYPpump</t>
        </is>
      </c>
      <c r="B9" t="inlineStr">
        <is>
          <t>SM</t>
        </is>
      </c>
      <c r="C9" t="n">
        <v>0</v>
      </c>
      <c r="D9" t="n">
        <v>-3.18</v>
      </c>
      <c r="E9" t="n">
        <v>-0.65</v>
      </c>
      <c r="F9" t="n">
        <v>4.94</v>
      </c>
      <c r="G9" t="n">
        <v>1.75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HYPERLINK("https://www.defined.fi/sol/EAJwKJz2zPqvHdvfFfQ8o2Fa57G82UuZ9ZTnkMYPpump?maker=D6nUhQ7o3TQwk243mgVS5hsdkuJk71fxZib3KxY4Upyv","https://www.defined.fi/sol/EAJwKJz2zPqvHdvfFfQ8o2Fa57G82UuZ9ZTnkMYPpump?maker=D6nUhQ7o3TQwk243mgVS5hsdkuJk71fxZib3KxY4Upyv")</f>
        <v/>
      </c>
      <c r="M9">
        <f>HYPERLINK("https://dexscreener.com/solana/EAJwKJz2zPqvHdvfFfQ8o2Fa57G82UuZ9ZTnkMYPpump?maker=D6nUhQ7o3TQwk243mgVS5hsdkuJk71fxZib3KxY4Upyv","https://dexscreener.com/solana/EAJwKJz2zPqvHdvfFfQ8o2Fa57G82UuZ9ZTnkMYPpump?maker=D6nUhQ7o3TQwk243mgVS5hsdkuJk71fxZib3KxY4Upyv")</f>
        <v/>
      </c>
    </row>
    <row r="10">
      <c r="A10" t="inlineStr">
        <is>
          <t>CLmkmdeeDqZRciDPrpVS8JtFj2g1hh8U4XQmQishpump</t>
        </is>
      </c>
      <c r="B10" t="inlineStr">
        <is>
          <t>GASPODE</t>
        </is>
      </c>
      <c r="C10" t="n">
        <v>0</v>
      </c>
      <c r="D10" t="n">
        <v>12.7</v>
      </c>
      <c r="E10" t="n">
        <v>1.3</v>
      </c>
      <c r="F10" t="n">
        <v>9.75</v>
      </c>
      <c r="G10" t="n">
        <v>22.45</v>
      </c>
      <c r="H10" t="n">
        <v>2</v>
      </c>
      <c r="I10" t="n">
        <v>3</v>
      </c>
      <c r="J10" t="n">
        <v>-1</v>
      </c>
      <c r="K10" t="n">
        <v>-1</v>
      </c>
      <c r="L10">
        <f>HYPERLINK("https://www.defined.fi/sol/CLmkmdeeDqZRciDPrpVS8JtFj2g1hh8U4XQmQishpump?maker=D6nUhQ7o3TQwk243mgVS5hsdkuJk71fxZib3KxY4Upyv","https://www.defined.fi/sol/CLmkmdeeDqZRciDPrpVS8JtFj2g1hh8U4XQmQishpump?maker=D6nUhQ7o3TQwk243mgVS5hsdkuJk71fxZib3KxY4Upyv")</f>
        <v/>
      </c>
      <c r="M10">
        <f>HYPERLINK("https://dexscreener.com/solana/CLmkmdeeDqZRciDPrpVS8JtFj2g1hh8U4XQmQishpump?maker=D6nUhQ7o3TQwk243mgVS5hsdkuJk71fxZib3KxY4Upyv","https://dexscreener.com/solana/CLmkmdeeDqZRciDPrpVS8JtFj2g1hh8U4XQmQishpump?maker=D6nUhQ7o3TQwk243mgVS5hsdkuJk71fxZib3KxY4Upyv")</f>
        <v/>
      </c>
    </row>
    <row r="11">
      <c r="A11" t="inlineStr">
        <is>
          <t>DGNPWhLVfkEJX16jH25c6y3jQWsdVXKPFx2tD3i9pump</t>
        </is>
      </c>
      <c r="B11" t="inlineStr">
        <is>
          <t>HPMOR</t>
        </is>
      </c>
      <c r="C11" t="n">
        <v>0</v>
      </c>
      <c r="D11" t="n">
        <v>-1.77</v>
      </c>
      <c r="E11" t="n">
        <v>-0.45</v>
      </c>
      <c r="F11" t="n">
        <v>3.92</v>
      </c>
      <c r="G11" t="n">
        <v>2.15</v>
      </c>
      <c r="H11" t="n">
        <v>2</v>
      </c>
      <c r="I11" t="n">
        <v>1</v>
      </c>
      <c r="J11" t="n">
        <v>-1</v>
      </c>
      <c r="K11" t="n">
        <v>-1</v>
      </c>
      <c r="L11">
        <f>HYPERLINK("https://www.defined.fi/sol/DGNPWhLVfkEJX16jH25c6y3jQWsdVXKPFx2tD3i9pump?maker=D6nUhQ7o3TQwk243mgVS5hsdkuJk71fxZib3KxY4Upyv","https://www.defined.fi/sol/DGNPWhLVfkEJX16jH25c6y3jQWsdVXKPFx2tD3i9pump?maker=D6nUhQ7o3TQwk243mgVS5hsdkuJk71fxZib3KxY4Upyv")</f>
        <v/>
      </c>
      <c r="M11">
        <f>HYPERLINK("https://dexscreener.com/solana/DGNPWhLVfkEJX16jH25c6y3jQWsdVXKPFx2tD3i9pump?maker=D6nUhQ7o3TQwk243mgVS5hsdkuJk71fxZib3KxY4Upyv","https://dexscreener.com/solana/DGNPWhLVfkEJX16jH25c6y3jQWsdVXKPFx2tD3i9pump?maker=D6nUhQ7o3TQwk243mgVS5hsdkuJk71fxZib3KxY4Upyv")</f>
        <v/>
      </c>
    </row>
    <row r="12">
      <c r="A12" t="inlineStr">
        <is>
          <t>CUhgnEkYHjGWDpAFNxxvpDpA4xHh5M9PYXfs94cDpump</t>
        </is>
      </c>
      <c r="B12" t="inlineStr">
        <is>
          <t>TULIP</t>
        </is>
      </c>
      <c r="C12" t="n">
        <v>1</v>
      </c>
      <c r="D12" t="n">
        <v>-3.38</v>
      </c>
      <c r="E12" t="n">
        <v>-0.87</v>
      </c>
      <c r="F12" t="n">
        <v>3.9</v>
      </c>
      <c r="G12" t="n">
        <v>0</v>
      </c>
      <c r="H12" t="n">
        <v>2</v>
      </c>
      <c r="I12" t="n">
        <v>0</v>
      </c>
      <c r="J12" t="n">
        <v>-1</v>
      </c>
      <c r="K12" t="n">
        <v>-1</v>
      </c>
      <c r="L12">
        <f>HYPERLINK("https://www.defined.fi/sol/CUhgnEkYHjGWDpAFNxxvpDpA4xHh5M9PYXfs94cDpump?maker=D6nUhQ7o3TQwk243mgVS5hsdkuJk71fxZib3KxY4Upyv","https://www.defined.fi/sol/CUhgnEkYHjGWDpAFNxxvpDpA4xHh5M9PYXfs94cDpump?maker=D6nUhQ7o3TQwk243mgVS5hsdkuJk71fxZib3KxY4Upyv")</f>
        <v/>
      </c>
      <c r="M12">
        <f>HYPERLINK("https://dexscreener.com/solana/CUhgnEkYHjGWDpAFNxxvpDpA4xHh5M9PYXfs94cDpump?maker=D6nUhQ7o3TQwk243mgVS5hsdkuJk71fxZib3KxY4Upyv","https://dexscreener.com/solana/CUhgnEkYHjGWDpAFNxxvpDpA4xHh5M9PYXfs94cDpump?maker=D6nUhQ7o3TQwk243mgVS5hsdkuJk71fxZib3KxY4Upyv")</f>
        <v/>
      </c>
    </row>
    <row r="13">
      <c r="A13" t="inlineStr">
        <is>
          <t>8XgSvP4iMbBeQDnC9i4odSGeG4h3QoLJ58avjLBnpump</t>
        </is>
      </c>
      <c r="B13" t="inlineStr">
        <is>
          <t>LLMtheism</t>
        </is>
      </c>
      <c r="C13" t="n">
        <v>1</v>
      </c>
      <c r="D13" t="n">
        <v>-1.24</v>
      </c>
      <c r="E13" t="n">
        <v>-0.25</v>
      </c>
      <c r="F13" t="n">
        <v>4.89</v>
      </c>
      <c r="G13" t="n">
        <v>3.65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HYPERLINK("https://www.defined.fi/sol/8XgSvP4iMbBeQDnC9i4odSGeG4h3QoLJ58avjLBnpump?maker=D6nUhQ7o3TQwk243mgVS5hsdkuJk71fxZib3KxY4Upyv","https://www.defined.fi/sol/8XgSvP4iMbBeQDnC9i4odSGeG4h3QoLJ58avjLBnpump?maker=D6nUhQ7o3TQwk243mgVS5hsdkuJk71fxZib3KxY4Upyv")</f>
        <v/>
      </c>
      <c r="M13">
        <f>HYPERLINK("https://dexscreener.com/solana/8XgSvP4iMbBeQDnC9i4odSGeG4h3QoLJ58avjLBnpump?maker=D6nUhQ7o3TQwk243mgVS5hsdkuJk71fxZib3KxY4Upyv","https://dexscreener.com/solana/8XgSvP4iMbBeQDnC9i4odSGeG4h3QoLJ58avjLBnpump?maker=D6nUhQ7o3TQwk243mgVS5hsdkuJk71fxZib3KxY4Upyv")</f>
        <v/>
      </c>
    </row>
    <row r="14">
      <c r="A14" t="inlineStr">
        <is>
          <t>GbwanZf6fp47iEK2HrmFQWC5XHzy3G1dnXrS3BJYpump</t>
        </is>
      </c>
      <c r="B14" t="inlineStr">
        <is>
          <t>HWPW</t>
        </is>
      </c>
      <c r="C14" t="n">
        <v>1</v>
      </c>
      <c r="D14" t="n">
        <v>1.98</v>
      </c>
      <c r="E14" t="n">
        <v>0.2</v>
      </c>
      <c r="F14" t="n">
        <v>9.77</v>
      </c>
      <c r="G14" t="n">
        <v>11.75</v>
      </c>
      <c r="H14" t="n">
        <v>2</v>
      </c>
      <c r="I14" t="n">
        <v>2</v>
      </c>
      <c r="J14" t="n">
        <v>-1</v>
      </c>
      <c r="K14" t="n">
        <v>-1</v>
      </c>
      <c r="L14">
        <f>HYPERLINK("https://www.defined.fi/sol/GbwanZf6fp47iEK2HrmFQWC5XHzy3G1dnXrS3BJYpump?maker=D6nUhQ7o3TQwk243mgVS5hsdkuJk71fxZib3KxY4Upyv","https://www.defined.fi/sol/GbwanZf6fp47iEK2HrmFQWC5XHzy3G1dnXrS3BJYpump?maker=D6nUhQ7o3TQwk243mgVS5hsdkuJk71fxZib3KxY4Upyv")</f>
        <v/>
      </c>
      <c r="M14">
        <f>HYPERLINK("https://dexscreener.com/solana/GbwanZf6fp47iEK2HrmFQWC5XHzy3G1dnXrS3BJYpump?maker=D6nUhQ7o3TQwk243mgVS5hsdkuJk71fxZib3KxY4Upyv","https://dexscreener.com/solana/GbwanZf6fp47iEK2HrmFQWC5XHzy3G1dnXrS3BJYpump?maker=D6nUhQ7o3TQwk243mgVS5hsdkuJk71fxZib3KxY4Upyv")</f>
        <v/>
      </c>
    </row>
    <row r="15">
      <c r="A15" t="inlineStr">
        <is>
          <t>5AFpf9H8CPpmHe9gmwZYQPtup3MDZ887PUxvY1yapump</t>
        </is>
      </c>
      <c r="B15" t="inlineStr">
        <is>
          <t>glados-137</t>
        </is>
      </c>
      <c r="C15" t="n">
        <v>1</v>
      </c>
      <c r="D15" t="n">
        <v>15.51</v>
      </c>
      <c r="E15" t="n">
        <v>1.76</v>
      </c>
      <c r="F15" t="n">
        <v>8.789999999999999</v>
      </c>
      <c r="G15" t="n">
        <v>24.3</v>
      </c>
      <c r="H15" t="n">
        <v>4</v>
      </c>
      <c r="I15" t="n">
        <v>5</v>
      </c>
      <c r="J15" t="n">
        <v>-1</v>
      </c>
      <c r="K15" t="n">
        <v>-1</v>
      </c>
      <c r="L15">
        <f>HYPERLINK("https://www.defined.fi/sol/5AFpf9H8CPpmHe9gmwZYQPtup3MDZ887PUxvY1yapump?maker=D6nUhQ7o3TQwk243mgVS5hsdkuJk71fxZib3KxY4Upyv","https://www.defined.fi/sol/5AFpf9H8CPpmHe9gmwZYQPtup3MDZ887PUxvY1yapump?maker=D6nUhQ7o3TQwk243mgVS5hsdkuJk71fxZib3KxY4Upyv")</f>
        <v/>
      </c>
      <c r="M15">
        <f>HYPERLINK("https://dexscreener.com/solana/5AFpf9H8CPpmHe9gmwZYQPtup3MDZ887PUxvY1yapump?maker=D6nUhQ7o3TQwk243mgVS5hsdkuJk71fxZib3KxY4Upyv","https://dexscreener.com/solana/5AFpf9H8CPpmHe9gmwZYQPtup3MDZ887PUxvY1yapump?maker=D6nUhQ7o3TQwk243mgVS5hsdkuJk71fxZib3KxY4Upyv")</f>
        <v/>
      </c>
    </row>
    <row r="16">
      <c r="A16" t="inlineStr">
        <is>
          <t>AsrS8fSkxTiDTK73tovPqsZJJ4DSwStMLpJGXsmZpump</t>
        </is>
      </c>
      <c r="B16" t="inlineStr">
        <is>
          <t>numogram</t>
        </is>
      </c>
      <c r="C16" t="n">
        <v>1</v>
      </c>
      <c r="D16" t="n">
        <v>-0.947</v>
      </c>
      <c r="E16" t="n">
        <v>-0.48</v>
      </c>
      <c r="F16" t="n">
        <v>1.95</v>
      </c>
      <c r="G16" t="n">
        <v>1.01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HYPERLINK("https://www.defined.fi/sol/AsrS8fSkxTiDTK73tovPqsZJJ4DSwStMLpJGXsmZpump?maker=D6nUhQ7o3TQwk243mgVS5hsdkuJk71fxZib3KxY4Upyv","https://www.defined.fi/sol/AsrS8fSkxTiDTK73tovPqsZJJ4DSwStMLpJGXsmZpump?maker=D6nUhQ7o3TQwk243mgVS5hsdkuJk71fxZib3KxY4Upyv")</f>
        <v/>
      </c>
      <c r="M16">
        <f>HYPERLINK("https://dexscreener.com/solana/AsrS8fSkxTiDTK73tovPqsZJJ4DSwStMLpJGXsmZpump?maker=D6nUhQ7o3TQwk243mgVS5hsdkuJk71fxZib3KxY4Upyv","https://dexscreener.com/solana/AsrS8fSkxTiDTK73tovPqsZJJ4DSwStMLpJGXsmZpump?maker=D6nUhQ7o3TQwk243mgVS5hsdkuJk71fxZib3KxY4Upyv")</f>
        <v/>
      </c>
    </row>
    <row r="17">
      <c r="A17" t="inlineStr">
        <is>
          <t>FNkNdDR6WNLDNQzLMRzMuAqSKV7u55wtFDymCUbHpump</t>
        </is>
      </c>
      <c r="B17" t="inlineStr">
        <is>
          <t>RTC</t>
        </is>
      </c>
      <c r="C17" t="n">
        <v>1</v>
      </c>
      <c r="D17" t="n">
        <v>-0.432</v>
      </c>
      <c r="E17" t="n">
        <v>-1</v>
      </c>
      <c r="F17" t="n">
        <v>0.493</v>
      </c>
      <c r="G17" t="n">
        <v>0</v>
      </c>
      <c r="H17" t="n">
        <v>1</v>
      </c>
      <c r="I17" t="n">
        <v>0</v>
      </c>
      <c r="J17" t="n">
        <v>-1</v>
      </c>
      <c r="K17" t="n">
        <v>-1</v>
      </c>
      <c r="L17">
        <f>HYPERLINK("https://www.defined.fi/sol/FNkNdDR6WNLDNQzLMRzMuAqSKV7u55wtFDymCUbHpump?maker=D6nUhQ7o3TQwk243mgVS5hsdkuJk71fxZib3KxY4Upyv","https://www.defined.fi/sol/FNkNdDR6WNLDNQzLMRzMuAqSKV7u55wtFDymCUbHpump?maker=D6nUhQ7o3TQwk243mgVS5hsdkuJk71fxZib3KxY4Upyv")</f>
        <v/>
      </c>
      <c r="M17">
        <f>HYPERLINK("https://dexscreener.com/solana/FNkNdDR6WNLDNQzLMRzMuAqSKV7u55wtFDymCUbHpump?maker=D6nUhQ7o3TQwk243mgVS5hsdkuJk71fxZib3KxY4Upyv","https://dexscreener.com/solana/FNkNdDR6WNLDNQzLMRzMuAqSKV7u55wtFDymCUbHpump?maker=D6nUhQ7o3TQwk243mgVS5hsdkuJk71fxZib3KxY4Upyv")</f>
        <v/>
      </c>
    </row>
    <row r="18">
      <c r="A18" t="inlineStr">
        <is>
          <t>5c3TjDx7JTTYuSs6YFrYSDgFEVPQowZ4rAioboeBuwzV</t>
        </is>
      </c>
      <c r="B18" t="inlineStr">
        <is>
          <t>HUMAN</t>
        </is>
      </c>
      <c r="C18" t="n">
        <v>1</v>
      </c>
      <c r="D18" t="n">
        <v>-0.231</v>
      </c>
      <c r="E18" t="n">
        <v>-1</v>
      </c>
      <c r="F18" t="n">
        <v>0.288</v>
      </c>
      <c r="G18" t="n">
        <v>0</v>
      </c>
      <c r="H18" t="n">
        <v>1</v>
      </c>
      <c r="I18" t="n">
        <v>0</v>
      </c>
      <c r="J18" t="n">
        <v>-1</v>
      </c>
      <c r="K18" t="n">
        <v>-1</v>
      </c>
      <c r="L18">
        <f>HYPERLINK("https://www.defined.fi/sol/5c3TjDx7JTTYuSs6YFrYSDgFEVPQowZ4rAioboeBuwzV?maker=D6nUhQ7o3TQwk243mgVS5hsdkuJk71fxZib3KxY4Upyv","https://www.defined.fi/sol/5c3TjDx7JTTYuSs6YFrYSDgFEVPQowZ4rAioboeBuwzV?maker=D6nUhQ7o3TQwk243mgVS5hsdkuJk71fxZib3KxY4Upyv")</f>
        <v/>
      </c>
      <c r="M18">
        <f>HYPERLINK("https://dexscreener.com/solana/5c3TjDx7JTTYuSs6YFrYSDgFEVPQowZ4rAioboeBuwzV?maker=D6nUhQ7o3TQwk243mgVS5hsdkuJk71fxZib3KxY4Upyv","https://dexscreener.com/solana/5c3TjDx7JTTYuSs6YFrYSDgFEVPQowZ4rAioboeBuwzV?maker=D6nUhQ7o3TQwk243mgVS5hsdkuJk71fxZib3KxY4Upyv")</f>
        <v/>
      </c>
    </row>
    <row r="19">
      <c r="A19" t="inlineStr">
        <is>
          <t>8hEhsv2YZm6PDbZvaErTLXJi8PVCnp74TiimJgjPXfvb</t>
        </is>
      </c>
      <c r="B19" t="inlineStr">
        <is>
          <t>LIFE</t>
        </is>
      </c>
      <c r="C19" t="n">
        <v>1</v>
      </c>
      <c r="D19" t="n">
        <v>-1.64</v>
      </c>
      <c r="E19" t="n">
        <v>-1</v>
      </c>
      <c r="F19" t="n">
        <v>1.91</v>
      </c>
      <c r="G19" t="n">
        <v>0</v>
      </c>
      <c r="H19" t="n">
        <v>1</v>
      </c>
      <c r="I19" t="n">
        <v>0</v>
      </c>
      <c r="J19" t="n">
        <v>-1</v>
      </c>
      <c r="K19" t="n">
        <v>-1</v>
      </c>
      <c r="L19">
        <f>HYPERLINK("https://www.defined.fi/sol/8hEhsv2YZm6PDbZvaErTLXJi8PVCnp74TiimJgjPXfvb?maker=D6nUhQ7o3TQwk243mgVS5hsdkuJk71fxZib3KxY4Upyv","https://www.defined.fi/sol/8hEhsv2YZm6PDbZvaErTLXJi8PVCnp74TiimJgjPXfvb?maker=D6nUhQ7o3TQwk243mgVS5hsdkuJk71fxZib3KxY4Upyv")</f>
        <v/>
      </c>
      <c r="M19">
        <f>HYPERLINK("https://dexscreener.com/solana/8hEhsv2YZm6PDbZvaErTLXJi8PVCnp74TiimJgjPXfvb?maker=D6nUhQ7o3TQwk243mgVS5hsdkuJk71fxZib3KxY4Upyv","https://dexscreener.com/solana/8hEhsv2YZm6PDbZvaErTLXJi8PVCnp74TiimJgjPXfvb?maker=D6nUhQ7o3TQwk243mgVS5hsdkuJk71fxZib3KxY4Upyv")</f>
        <v/>
      </c>
    </row>
    <row r="20">
      <c r="A20" t="inlineStr">
        <is>
          <t>8ifKDZ17W43LJGnYBd9sTDWbVcuZ59kY44YuDww7XF1a</t>
        </is>
      </c>
      <c r="B20" t="inlineStr">
        <is>
          <t>ROPE</t>
        </is>
      </c>
      <c r="C20" t="n">
        <v>1</v>
      </c>
      <c r="D20" t="n">
        <v>-3.23</v>
      </c>
      <c r="E20" t="n">
        <v>-0.66</v>
      </c>
      <c r="F20" t="n">
        <v>4.88</v>
      </c>
      <c r="G20" t="n">
        <v>1.66</v>
      </c>
      <c r="H20" t="n">
        <v>2</v>
      </c>
      <c r="I20" t="n">
        <v>1</v>
      </c>
      <c r="J20" t="n">
        <v>-1</v>
      </c>
      <c r="K20" t="n">
        <v>-1</v>
      </c>
      <c r="L20">
        <f>HYPERLINK("https://www.defined.fi/sol/8ifKDZ17W43LJGnYBd9sTDWbVcuZ59kY44YuDww7XF1a?maker=D6nUhQ7o3TQwk243mgVS5hsdkuJk71fxZib3KxY4Upyv","https://www.defined.fi/sol/8ifKDZ17W43LJGnYBd9sTDWbVcuZ59kY44YuDww7XF1a?maker=D6nUhQ7o3TQwk243mgVS5hsdkuJk71fxZib3KxY4Upyv")</f>
        <v/>
      </c>
      <c r="M20">
        <f>HYPERLINK("https://dexscreener.com/solana/8ifKDZ17W43LJGnYBd9sTDWbVcuZ59kY44YuDww7XF1a?maker=D6nUhQ7o3TQwk243mgVS5hsdkuJk71fxZib3KxY4Upyv","https://dexscreener.com/solana/8ifKDZ17W43LJGnYBd9sTDWbVcuZ59kY44YuDww7XF1a?maker=D6nUhQ7o3TQwk243mgVS5hsdkuJk71fxZib3KxY4Upyv")</f>
        <v/>
      </c>
    </row>
    <row r="21">
      <c r="A21" t="inlineStr">
        <is>
          <t>4GULMPKBJLruChBZWksZzukAg1AjSCmCTMn9ny2Xpump</t>
        </is>
      </c>
      <c r="B21" t="inlineStr">
        <is>
          <t>OUUU</t>
        </is>
      </c>
      <c r="C21" t="n">
        <v>1</v>
      </c>
      <c r="D21" t="n">
        <v>4.71</v>
      </c>
      <c r="E21" t="n">
        <v>0.54</v>
      </c>
      <c r="F21" t="n">
        <v>8.73</v>
      </c>
      <c r="G21" t="n">
        <v>13.45</v>
      </c>
      <c r="H21" t="n">
        <v>7</v>
      </c>
      <c r="I21" t="n">
        <v>2</v>
      </c>
      <c r="J21" t="n">
        <v>-1</v>
      </c>
      <c r="K21" t="n">
        <v>-1</v>
      </c>
      <c r="L21">
        <f>HYPERLINK("https://www.defined.fi/sol/4GULMPKBJLruChBZWksZzukAg1AjSCmCTMn9ny2Xpump?maker=D6nUhQ7o3TQwk243mgVS5hsdkuJk71fxZib3KxY4Upyv","https://www.defined.fi/sol/4GULMPKBJLruChBZWksZzukAg1AjSCmCTMn9ny2Xpump?maker=D6nUhQ7o3TQwk243mgVS5hsdkuJk71fxZib3KxY4Upyv")</f>
        <v/>
      </c>
      <c r="M21">
        <f>HYPERLINK("https://dexscreener.com/solana/4GULMPKBJLruChBZWksZzukAg1AjSCmCTMn9ny2Xpump?maker=D6nUhQ7o3TQwk243mgVS5hsdkuJk71fxZib3KxY4Upyv","https://dexscreener.com/solana/4GULMPKBJLruChBZWksZzukAg1AjSCmCTMn9ny2Xpump?maker=D6nUhQ7o3TQwk243mgVS5hsdkuJk71fxZib3KxY4Upyv")</f>
        <v/>
      </c>
    </row>
    <row r="22">
      <c r="A22" t="inlineStr">
        <is>
          <t>2Ns9bfJVEMZTCmzfcbwDv4pNbSsSTBkeNJQoSsb1pump</t>
        </is>
      </c>
      <c r="B22" t="inlineStr">
        <is>
          <t>MOO</t>
        </is>
      </c>
      <c r="C22" t="n">
        <v>1</v>
      </c>
      <c r="D22" t="n">
        <v>-8.74</v>
      </c>
      <c r="E22" t="n">
        <v>-0.9</v>
      </c>
      <c r="F22" t="n">
        <v>9.76</v>
      </c>
      <c r="G22" t="n">
        <v>0</v>
      </c>
      <c r="H22" t="n">
        <v>1</v>
      </c>
      <c r="I22" t="n">
        <v>0</v>
      </c>
      <c r="J22" t="n">
        <v>-1</v>
      </c>
      <c r="K22" t="n">
        <v>-1</v>
      </c>
      <c r="L22">
        <f>HYPERLINK("https://www.defined.fi/sol/2Ns9bfJVEMZTCmzfcbwDv4pNbSsSTBkeNJQoSsb1pump?maker=D6nUhQ7o3TQwk243mgVS5hsdkuJk71fxZib3KxY4Upyv","https://www.defined.fi/sol/2Ns9bfJVEMZTCmzfcbwDv4pNbSsSTBkeNJQoSsb1pump?maker=D6nUhQ7o3TQwk243mgVS5hsdkuJk71fxZib3KxY4Upyv")</f>
        <v/>
      </c>
      <c r="M22">
        <f>HYPERLINK("https://dexscreener.com/solana/2Ns9bfJVEMZTCmzfcbwDv4pNbSsSTBkeNJQoSsb1pump?maker=D6nUhQ7o3TQwk243mgVS5hsdkuJk71fxZib3KxY4Upyv","https://dexscreener.com/solana/2Ns9bfJVEMZTCmzfcbwDv4pNbSsSTBkeNJQoSsb1pump?maker=D6nUhQ7o3TQwk243mgVS5hsdkuJk71fxZib3KxY4Upyv")</f>
        <v/>
      </c>
    </row>
    <row r="23">
      <c r="A23" t="inlineStr">
        <is>
          <t>9TTUmf6fJwjHtD16KGyujVixme8Qs9uNuN5jsb6c13Bd</t>
        </is>
      </c>
      <c r="B23" t="inlineStr">
        <is>
          <t>distortion</t>
        </is>
      </c>
      <c r="C23" t="n">
        <v>1</v>
      </c>
      <c r="D23" t="n">
        <v>13.88</v>
      </c>
      <c r="E23" t="n">
        <v>7.18</v>
      </c>
      <c r="F23" t="n">
        <v>1.93</v>
      </c>
      <c r="G23" t="n">
        <v>15.81</v>
      </c>
      <c r="H23" t="n">
        <v>1</v>
      </c>
      <c r="I23" t="n">
        <v>2</v>
      </c>
      <c r="J23" t="n">
        <v>-1</v>
      </c>
      <c r="K23" t="n">
        <v>-1</v>
      </c>
      <c r="L23">
        <f>HYPERLINK("https://www.defined.fi/sol/9TTUmf6fJwjHtD16KGyujVixme8Qs9uNuN5jsb6c13Bd?maker=D6nUhQ7o3TQwk243mgVS5hsdkuJk71fxZib3KxY4Upyv","https://www.defined.fi/sol/9TTUmf6fJwjHtD16KGyujVixme8Qs9uNuN5jsb6c13Bd?maker=D6nUhQ7o3TQwk243mgVS5hsdkuJk71fxZib3KxY4Upyv")</f>
        <v/>
      </c>
      <c r="M23">
        <f>HYPERLINK("https://dexscreener.com/solana/9TTUmf6fJwjHtD16KGyujVixme8Qs9uNuN5jsb6c13Bd?maker=D6nUhQ7o3TQwk243mgVS5hsdkuJk71fxZib3KxY4Upyv","https://dexscreener.com/solana/9TTUmf6fJwjHtD16KGyujVixme8Qs9uNuN5jsb6c13Bd?maker=D6nUhQ7o3TQwk243mgVS5hsdkuJk71fxZib3KxY4Upyv")</f>
        <v/>
      </c>
    </row>
    <row r="24">
      <c r="A24" t="inlineStr">
        <is>
          <t>Hp3WCQE2gfVBYxyXa3RMFeiudSM1KMANnqQbmDLVpump</t>
        </is>
      </c>
      <c r="B24" t="inlineStr">
        <is>
          <t>mindfk</t>
        </is>
      </c>
      <c r="C24" t="n">
        <v>1</v>
      </c>
      <c r="D24" t="n">
        <v>-3.8</v>
      </c>
      <c r="E24" t="n">
        <v>-0.64</v>
      </c>
      <c r="F24" t="n">
        <v>5.92</v>
      </c>
      <c r="G24" t="n">
        <v>2.11</v>
      </c>
      <c r="H24" t="n">
        <v>3</v>
      </c>
      <c r="I24" t="n">
        <v>1</v>
      </c>
      <c r="J24" t="n">
        <v>-1</v>
      </c>
      <c r="K24" t="n">
        <v>-1</v>
      </c>
      <c r="L24">
        <f>HYPERLINK("https://www.defined.fi/sol/Hp3WCQE2gfVBYxyXa3RMFeiudSM1KMANnqQbmDLVpump?maker=D6nUhQ7o3TQwk243mgVS5hsdkuJk71fxZib3KxY4Upyv","https://www.defined.fi/sol/Hp3WCQE2gfVBYxyXa3RMFeiudSM1KMANnqQbmDLVpump?maker=D6nUhQ7o3TQwk243mgVS5hsdkuJk71fxZib3KxY4Upyv")</f>
        <v/>
      </c>
      <c r="M24">
        <f>HYPERLINK("https://dexscreener.com/solana/Hp3WCQE2gfVBYxyXa3RMFeiudSM1KMANnqQbmDLVpump?maker=D6nUhQ7o3TQwk243mgVS5hsdkuJk71fxZib3KxY4Upyv","https://dexscreener.com/solana/Hp3WCQE2gfVBYxyXa3RMFeiudSM1KMANnqQbmDLVpump?maker=D6nUhQ7o3TQwk243mgVS5hsdkuJk71fxZib3KxY4Upyv")</f>
        <v/>
      </c>
    </row>
    <row r="25">
      <c r="A25" t="inlineStr">
        <is>
          <t>AgHg9Q1s9aUhU7YNMH7c5pvCghFVSFcnCEJ4ePKjrDZg</t>
        </is>
      </c>
      <c r="B25" t="inlineStr">
        <is>
          <t>Thebes</t>
        </is>
      </c>
      <c r="C25" t="n">
        <v>1</v>
      </c>
      <c r="D25" t="n">
        <v>-4.27</v>
      </c>
      <c r="E25" t="n">
        <v>-0.44</v>
      </c>
      <c r="F25" t="n">
        <v>9.779999999999999</v>
      </c>
      <c r="G25" t="n">
        <v>5.51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HYPERLINK("https://www.defined.fi/sol/AgHg9Q1s9aUhU7YNMH7c5pvCghFVSFcnCEJ4ePKjrDZg?maker=D6nUhQ7o3TQwk243mgVS5hsdkuJk71fxZib3KxY4Upyv","https://www.defined.fi/sol/AgHg9Q1s9aUhU7YNMH7c5pvCghFVSFcnCEJ4ePKjrDZg?maker=D6nUhQ7o3TQwk243mgVS5hsdkuJk71fxZib3KxY4Upyv")</f>
        <v/>
      </c>
      <c r="M25">
        <f>HYPERLINK("https://dexscreener.com/solana/AgHg9Q1s9aUhU7YNMH7c5pvCghFVSFcnCEJ4ePKjrDZg?maker=D6nUhQ7o3TQwk243mgVS5hsdkuJk71fxZib3KxY4Upyv","https://dexscreener.com/solana/AgHg9Q1s9aUhU7YNMH7c5pvCghFVSFcnCEJ4ePKjrDZg?maker=D6nUhQ7o3TQwk243mgVS5hsdkuJk71fxZib3KxY4Upyv")</f>
        <v/>
      </c>
    </row>
    <row r="26">
      <c r="A26" t="inlineStr">
        <is>
          <t>2kUSqEBLUuwHCJkNpwC9LfeNvfFj3v3o45ccXfoNpump</t>
        </is>
      </c>
      <c r="B26" t="inlineStr">
        <is>
          <t>lumpen</t>
        </is>
      </c>
      <c r="C26" t="n">
        <v>1</v>
      </c>
      <c r="D26" t="n">
        <v>-0.043</v>
      </c>
      <c r="E26" t="n">
        <v>-0.02</v>
      </c>
      <c r="F26" t="n">
        <v>1.95</v>
      </c>
      <c r="G26" t="n">
        <v>1.91</v>
      </c>
      <c r="H26" t="n">
        <v>2</v>
      </c>
      <c r="I26" t="n">
        <v>2</v>
      </c>
      <c r="J26" t="n">
        <v>-1</v>
      </c>
      <c r="K26" t="n">
        <v>-1</v>
      </c>
      <c r="L26">
        <f>HYPERLINK("https://www.defined.fi/sol/2kUSqEBLUuwHCJkNpwC9LfeNvfFj3v3o45ccXfoNpump?maker=D6nUhQ7o3TQwk243mgVS5hsdkuJk71fxZib3KxY4Upyv","https://www.defined.fi/sol/2kUSqEBLUuwHCJkNpwC9LfeNvfFj3v3o45ccXfoNpump?maker=D6nUhQ7o3TQwk243mgVS5hsdkuJk71fxZib3KxY4Upyv")</f>
        <v/>
      </c>
      <c r="M26">
        <f>HYPERLINK("https://dexscreener.com/solana/2kUSqEBLUuwHCJkNpwC9LfeNvfFj3v3o45ccXfoNpump?maker=D6nUhQ7o3TQwk243mgVS5hsdkuJk71fxZib3KxY4Upyv","https://dexscreener.com/solana/2kUSqEBLUuwHCJkNpwC9LfeNvfFj3v3o45ccXfoNpump?maker=D6nUhQ7o3TQwk243mgVS5hsdkuJk71fxZib3KxY4Upyv")</f>
        <v/>
      </c>
    </row>
    <row r="27">
      <c r="A27" t="inlineStr">
        <is>
          <t>6Gc4cGCWm2eRb5o3rcxQ9kkJWeZcJEF13SdPGay7pump</t>
        </is>
      </c>
      <c r="B27" t="inlineStr">
        <is>
          <t>Simba</t>
        </is>
      </c>
      <c r="C27" t="n">
        <v>1</v>
      </c>
      <c r="D27" t="n">
        <v>-0.904</v>
      </c>
      <c r="E27" t="n">
        <v>-0.93</v>
      </c>
      <c r="F27" t="n">
        <v>0.978</v>
      </c>
      <c r="G27" t="n">
        <v>0.074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HYPERLINK("https://www.defined.fi/sol/6Gc4cGCWm2eRb5o3rcxQ9kkJWeZcJEF13SdPGay7pump?maker=D6nUhQ7o3TQwk243mgVS5hsdkuJk71fxZib3KxY4Upyv","https://www.defined.fi/sol/6Gc4cGCWm2eRb5o3rcxQ9kkJWeZcJEF13SdPGay7pump?maker=D6nUhQ7o3TQwk243mgVS5hsdkuJk71fxZib3KxY4Upyv")</f>
        <v/>
      </c>
      <c r="M27">
        <f>HYPERLINK("https://dexscreener.com/solana/6Gc4cGCWm2eRb5o3rcxQ9kkJWeZcJEF13SdPGay7pump?maker=D6nUhQ7o3TQwk243mgVS5hsdkuJk71fxZib3KxY4Upyv","https://dexscreener.com/solana/6Gc4cGCWm2eRb5o3rcxQ9kkJWeZcJEF13SdPGay7pump?maker=D6nUhQ7o3TQwk243mgVS5hsdkuJk71fxZib3KxY4Upyv")</f>
        <v/>
      </c>
    </row>
    <row r="28">
      <c r="A28" t="inlineStr">
        <is>
          <t>7q9koN6yzdiP3b5noPMN4V3LVVkh1msBAzHHiVCppump</t>
        </is>
      </c>
      <c r="B28" t="inlineStr">
        <is>
          <t>Ruri</t>
        </is>
      </c>
      <c r="C28" t="n">
        <v>1</v>
      </c>
      <c r="D28" t="n">
        <v>-1.35</v>
      </c>
      <c r="E28" t="n">
        <v>-0.17</v>
      </c>
      <c r="F28" t="n">
        <v>8.09</v>
      </c>
      <c r="G28" t="n">
        <v>6.74</v>
      </c>
      <c r="H28" t="n">
        <v>3</v>
      </c>
      <c r="I28" t="n">
        <v>3</v>
      </c>
      <c r="J28" t="n">
        <v>-1</v>
      </c>
      <c r="K28" t="n">
        <v>-1</v>
      </c>
      <c r="L28">
        <f>HYPERLINK("https://www.defined.fi/sol/7q9koN6yzdiP3b5noPMN4V3LVVkh1msBAzHHiVCppump?maker=D6nUhQ7o3TQwk243mgVS5hsdkuJk71fxZib3KxY4Upyv","https://www.defined.fi/sol/7q9koN6yzdiP3b5noPMN4V3LVVkh1msBAzHHiVCppump?maker=D6nUhQ7o3TQwk243mgVS5hsdkuJk71fxZib3KxY4Upyv")</f>
        <v/>
      </c>
      <c r="M28">
        <f>HYPERLINK("https://dexscreener.com/solana/7q9koN6yzdiP3b5noPMN4V3LVVkh1msBAzHHiVCppump?maker=D6nUhQ7o3TQwk243mgVS5hsdkuJk71fxZib3KxY4Upyv","https://dexscreener.com/solana/7q9koN6yzdiP3b5noPMN4V3LVVkh1msBAzHHiVCppump?maker=D6nUhQ7o3TQwk243mgVS5hsdkuJk71fxZib3KxY4Upyv")</f>
        <v/>
      </c>
    </row>
    <row r="29">
      <c r="A29" t="inlineStr">
        <is>
          <t>J5tXLKfpQtGwtpkUfgghmtvfMbcAairCXR8KuDhipump</t>
        </is>
      </c>
      <c r="B29" t="inlineStr">
        <is>
          <t>BabyChad</t>
        </is>
      </c>
      <c r="C29" t="n">
        <v>1</v>
      </c>
      <c r="D29" t="n">
        <v>-3.63</v>
      </c>
      <c r="E29" t="n">
        <v>-0.08</v>
      </c>
      <c r="F29" t="n">
        <v>43.91</v>
      </c>
      <c r="G29" t="n">
        <v>40.28</v>
      </c>
      <c r="H29" t="n">
        <v>8</v>
      </c>
      <c r="I29" t="n">
        <v>5</v>
      </c>
      <c r="J29" t="n">
        <v>-1</v>
      </c>
      <c r="K29" t="n">
        <v>-1</v>
      </c>
      <c r="L29">
        <f>HYPERLINK("https://www.defined.fi/sol/J5tXLKfpQtGwtpkUfgghmtvfMbcAairCXR8KuDhipump?maker=D6nUhQ7o3TQwk243mgVS5hsdkuJk71fxZib3KxY4Upyv","https://www.defined.fi/sol/J5tXLKfpQtGwtpkUfgghmtvfMbcAairCXR8KuDhipump?maker=D6nUhQ7o3TQwk243mgVS5hsdkuJk71fxZib3KxY4Upyv")</f>
        <v/>
      </c>
      <c r="M29">
        <f>HYPERLINK("https://dexscreener.com/solana/J5tXLKfpQtGwtpkUfgghmtvfMbcAairCXR8KuDhipump?maker=D6nUhQ7o3TQwk243mgVS5hsdkuJk71fxZib3KxY4Upyv","https://dexscreener.com/solana/J5tXLKfpQtGwtpkUfgghmtvfMbcAairCXR8KuDhipump?maker=D6nUhQ7o3TQwk243mgVS5hsdkuJk71fxZib3KxY4Upyv")</f>
        <v/>
      </c>
    </row>
    <row r="30">
      <c r="A30" t="inlineStr">
        <is>
          <t>9axpDa1N4Nq7PTeVVPaXjiDCSdJc5TjszA3nSuqapump</t>
        </is>
      </c>
      <c r="B30" t="inlineStr">
        <is>
          <t>cvlt</t>
        </is>
      </c>
      <c r="C30" t="n">
        <v>1</v>
      </c>
      <c r="D30" t="n">
        <v>-0.928</v>
      </c>
      <c r="E30" t="n">
        <v>-0.9399999999999999</v>
      </c>
      <c r="F30" t="n">
        <v>0.983</v>
      </c>
      <c r="G30" t="n">
        <v>0</v>
      </c>
      <c r="H30" t="n">
        <v>1</v>
      </c>
      <c r="I30" t="n">
        <v>0</v>
      </c>
      <c r="J30" t="n">
        <v>-1</v>
      </c>
      <c r="K30" t="n">
        <v>-1</v>
      </c>
      <c r="L30">
        <f>HYPERLINK("https://www.defined.fi/sol/9axpDa1N4Nq7PTeVVPaXjiDCSdJc5TjszA3nSuqapump?maker=D6nUhQ7o3TQwk243mgVS5hsdkuJk71fxZib3KxY4Upyv","https://www.defined.fi/sol/9axpDa1N4Nq7PTeVVPaXjiDCSdJc5TjszA3nSuqapump?maker=D6nUhQ7o3TQwk243mgVS5hsdkuJk71fxZib3KxY4Upyv")</f>
        <v/>
      </c>
      <c r="M30">
        <f>HYPERLINK("https://dexscreener.com/solana/9axpDa1N4Nq7PTeVVPaXjiDCSdJc5TjszA3nSuqapump?maker=D6nUhQ7o3TQwk243mgVS5hsdkuJk71fxZib3KxY4Upyv","https://dexscreener.com/solana/9axpDa1N4Nq7PTeVVPaXjiDCSdJc5TjszA3nSuqapump?maker=D6nUhQ7o3TQwk243mgVS5hsdkuJk71fxZib3KxY4Upyv")</f>
        <v/>
      </c>
    </row>
    <row r="31">
      <c r="A31" t="inlineStr">
        <is>
          <t>ETZDTrZp1tWSTPHf22cyUXiv5xGzXuBFEwJAsE8ypump</t>
        </is>
      </c>
      <c r="B31" t="inlineStr">
        <is>
          <t>xcog</t>
        </is>
      </c>
      <c r="C31" t="n">
        <v>1</v>
      </c>
      <c r="D31" t="n">
        <v>40.43</v>
      </c>
      <c r="E31" t="n">
        <v>4.16</v>
      </c>
      <c r="F31" t="n">
        <v>9.720000000000001</v>
      </c>
      <c r="G31" t="n">
        <v>50.15</v>
      </c>
      <c r="H31" t="n">
        <v>2</v>
      </c>
      <c r="I31" t="n">
        <v>5</v>
      </c>
      <c r="J31" t="n">
        <v>-1</v>
      </c>
      <c r="K31" t="n">
        <v>-1</v>
      </c>
      <c r="L31">
        <f>HYPERLINK("https://www.defined.fi/sol/ETZDTrZp1tWSTPHf22cyUXiv5xGzXuBFEwJAsE8ypump?maker=D6nUhQ7o3TQwk243mgVS5hsdkuJk71fxZib3KxY4Upyv","https://www.defined.fi/sol/ETZDTrZp1tWSTPHf22cyUXiv5xGzXuBFEwJAsE8ypump?maker=D6nUhQ7o3TQwk243mgVS5hsdkuJk71fxZib3KxY4Upyv")</f>
        <v/>
      </c>
      <c r="M31">
        <f>HYPERLINK("https://dexscreener.com/solana/ETZDTrZp1tWSTPHf22cyUXiv5xGzXuBFEwJAsE8ypump?maker=D6nUhQ7o3TQwk243mgVS5hsdkuJk71fxZib3KxY4Upyv","https://dexscreener.com/solana/ETZDTrZp1tWSTPHf22cyUXiv5xGzXuBFEwJAsE8ypump?maker=D6nUhQ7o3TQwk243mgVS5hsdkuJk71fxZib3KxY4Upyv")</f>
        <v/>
      </c>
    </row>
    <row r="32">
      <c r="A32" t="inlineStr">
        <is>
          <t>FQ1tyso61AH1tzodyJfSwmzsD3GToybbRNoZxUBz21p8</t>
        </is>
      </c>
      <c r="B32" t="inlineStr">
        <is>
          <t>vvaifu</t>
        </is>
      </c>
      <c r="C32" t="n">
        <v>1</v>
      </c>
      <c r="D32" t="n">
        <v>-7.04</v>
      </c>
      <c r="E32" t="n">
        <v>-0.71</v>
      </c>
      <c r="F32" t="n">
        <v>9.84</v>
      </c>
      <c r="G32" t="n">
        <v>2.8</v>
      </c>
      <c r="H32" t="n">
        <v>2</v>
      </c>
      <c r="I32" t="n">
        <v>1</v>
      </c>
      <c r="J32" t="n">
        <v>-1</v>
      </c>
      <c r="K32" t="n">
        <v>-1</v>
      </c>
      <c r="L32">
        <f>HYPERLINK("https://www.defined.fi/sol/FQ1tyso61AH1tzodyJfSwmzsD3GToybbRNoZxUBz21p8?maker=D6nUhQ7o3TQwk243mgVS5hsdkuJk71fxZib3KxY4Upyv","https://www.defined.fi/sol/FQ1tyso61AH1tzodyJfSwmzsD3GToybbRNoZxUBz21p8?maker=D6nUhQ7o3TQwk243mgVS5hsdkuJk71fxZib3KxY4Upyv")</f>
        <v/>
      </c>
      <c r="M32">
        <f>HYPERLINK("https://dexscreener.com/solana/FQ1tyso61AH1tzodyJfSwmzsD3GToybbRNoZxUBz21p8?maker=D6nUhQ7o3TQwk243mgVS5hsdkuJk71fxZib3KxY4Upyv","https://dexscreener.com/solana/FQ1tyso61AH1tzodyJfSwmzsD3GToybbRNoZxUBz21p8?maker=D6nUhQ7o3TQwk243mgVS5hsdkuJk71fxZib3KxY4Upyv")</f>
        <v/>
      </c>
    </row>
    <row r="33">
      <c r="A33" t="inlineStr">
        <is>
          <t>FsdxPycbNXJ1nbWPKQxootbBMDfxxDUhSYeCx7pppump</t>
        </is>
      </c>
      <c r="B33" t="inlineStr">
        <is>
          <t>BALLBALL</t>
        </is>
      </c>
      <c r="C33" t="n">
        <v>1</v>
      </c>
      <c r="D33" t="n">
        <v>-0.543</v>
      </c>
      <c r="E33" t="n">
        <v>-0.28</v>
      </c>
      <c r="F33" t="n">
        <v>1.96</v>
      </c>
      <c r="G33" t="n">
        <v>1.41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HYPERLINK("https://www.defined.fi/sol/FsdxPycbNXJ1nbWPKQxootbBMDfxxDUhSYeCx7pppump?maker=D6nUhQ7o3TQwk243mgVS5hsdkuJk71fxZib3KxY4Upyv","https://www.defined.fi/sol/FsdxPycbNXJ1nbWPKQxootbBMDfxxDUhSYeCx7pppump?maker=D6nUhQ7o3TQwk243mgVS5hsdkuJk71fxZib3KxY4Upyv")</f>
        <v/>
      </c>
      <c r="M33">
        <f>HYPERLINK("https://dexscreener.com/solana/FsdxPycbNXJ1nbWPKQxootbBMDfxxDUhSYeCx7pppump?maker=D6nUhQ7o3TQwk243mgVS5hsdkuJk71fxZib3KxY4Upyv","https://dexscreener.com/solana/FsdxPycbNXJ1nbWPKQxootbBMDfxxDUhSYeCx7pppump?maker=D6nUhQ7o3TQwk243mgVS5hsdkuJk71fxZib3KxY4Upyv")</f>
        <v/>
      </c>
    </row>
    <row r="34">
      <c r="A34" t="inlineStr">
        <is>
          <t>9QW8eANMoSoyzLx65p7Uzi3VZK3mvGaUAufAW7Nspump</t>
        </is>
      </c>
      <c r="B34" t="inlineStr">
        <is>
          <t>DTR</t>
        </is>
      </c>
      <c r="C34" t="n">
        <v>1</v>
      </c>
      <c r="D34" t="n">
        <v>-19.69</v>
      </c>
      <c r="E34" t="n">
        <v>-0.9399999999999999</v>
      </c>
      <c r="F34" t="n">
        <v>20.84</v>
      </c>
      <c r="G34" t="n">
        <v>1.15</v>
      </c>
      <c r="H34" t="n">
        <v>4</v>
      </c>
      <c r="I34" t="n">
        <v>1</v>
      </c>
      <c r="J34" t="n">
        <v>-1</v>
      </c>
      <c r="K34" t="n">
        <v>-1</v>
      </c>
      <c r="L34">
        <f>HYPERLINK("https://www.defined.fi/sol/9QW8eANMoSoyzLx65p7Uzi3VZK3mvGaUAufAW7Nspump?maker=D6nUhQ7o3TQwk243mgVS5hsdkuJk71fxZib3KxY4Upyv","https://www.defined.fi/sol/9QW8eANMoSoyzLx65p7Uzi3VZK3mvGaUAufAW7Nspump?maker=D6nUhQ7o3TQwk243mgVS5hsdkuJk71fxZib3KxY4Upyv")</f>
        <v/>
      </c>
      <c r="M34">
        <f>HYPERLINK("https://dexscreener.com/solana/9QW8eANMoSoyzLx65p7Uzi3VZK3mvGaUAufAW7Nspump?maker=D6nUhQ7o3TQwk243mgVS5hsdkuJk71fxZib3KxY4Upyv","https://dexscreener.com/solana/9QW8eANMoSoyzLx65p7Uzi3VZK3mvGaUAufAW7Nspump?maker=D6nUhQ7o3TQwk243mgVS5hsdkuJk71fxZib3KxY4Upyv")</f>
        <v/>
      </c>
    </row>
    <row r="35">
      <c r="A35" t="inlineStr">
        <is>
          <t>ENvHV96RAeXNZM9uU8uWZuRiv2LLi1tUqLPiNg2Npump</t>
        </is>
      </c>
      <c r="B35" t="inlineStr">
        <is>
          <t>bot16z</t>
        </is>
      </c>
      <c r="C35" t="n">
        <v>1</v>
      </c>
      <c r="D35" t="n">
        <v>-1.75</v>
      </c>
      <c r="E35" t="n">
        <v>-0.6</v>
      </c>
      <c r="F35" t="n">
        <v>2.92</v>
      </c>
      <c r="G35" t="n">
        <v>1.17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HYPERLINK("https://www.defined.fi/sol/ENvHV96RAeXNZM9uU8uWZuRiv2LLi1tUqLPiNg2Npump?maker=D6nUhQ7o3TQwk243mgVS5hsdkuJk71fxZib3KxY4Upyv","https://www.defined.fi/sol/ENvHV96RAeXNZM9uU8uWZuRiv2LLi1tUqLPiNg2Npump?maker=D6nUhQ7o3TQwk243mgVS5hsdkuJk71fxZib3KxY4Upyv")</f>
        <v/>
      </c>
      <c r="M35">
        <f>HYPERLINK("https://dexscreener.com/solana/ENvHV96RAeXNZM9uU8uWZuRiv2LLi1tUqLPiNg2Npump?maker=D6nUhQ7o3TQwk243mgVS5hsdkuJk71fxZib3KxY4Upyv","https://dexscreener.com/solana/ENvHV96RAeXNZM9uU8uWZuRiv2LLi1tUqLPiNg2Npump?maker=D6nUhQ7o3TQwk243mgVS5hsdkuJk71fxZib3KxY4Upyv")</f>
        <v/>
      </c>
    </row>
    <row r="36">
      <c r="A36" t="inlineStr">
        <is>
          <t>3WCqpfuPYdYGjx9FWUwtkDPXofg8UXVMcrsf4ARkpump</t>
        </is>
      </c>
      <c r="B36" t="inlineStr">
        <is>
          <t>cult.exe</t>
        </is>
      </c>
      <c r="C36" t="n">
        <v>1</v>
      </c>
      <c r="D36" t="n">
        <v>-2.5</v>
      </c>
      <c r="E36" t="n">
        <v>-0.51</v>
      </c>
      <c r="F36" t="n">
        <v>4.88</v>
      </c>
      <c r="G36" t="n">
        <v>2.37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HYPERLINK("https://www.defined.fi/sol/3WCqpfuPYdYGjx9FWUwtkDPXofg8UXVMcrsf4ARkpump?maker=D6nUhQ7o3TQwk243mgVS5hsdkuJk71fxZib3KxY4Upyv","https://www.defined.fi/sol/3WCqpfuPYdYGjx9FWUwtkDPXofg8UXVMcrsf4ARkpump?maker=D6nUhQ7o3TQwk243mgVS5hsdkuJk71fxZib3KxY4Upyv")</f>
        <v/>
      </c>
      <c r="M36">
        <f>HYPERLINK("https://dexscreener.com/solana/3WCqpfuPYdYGjx9FWUwtkDPXofg8UXVMcrsf4ARkpump?maker=D6nUhQ7o3TQwk243mgVS5hsdkuJk71fxZib3KxY4Upyv","https://dexscreener.com/solana/3WCqpfuPYdYGjx9FWUwtkDPXofg8UXVMcrsf4ARkpump?maker=D6nUhQ7o3TQwk243mgVS5hsdkuJk71fxZib3KxY4Upyv")</f>
        <v/>
      </c>
    </row>
    <row r="37">
      <c r="A37" t="inlineStr">
        <is>
          <t>2fxnqa2WVS8UxKwcs7r3xLhmxb2inVYPD8sRJUuQpump</t>
        </is>
      </c>
      <c r="B37" t="inlineStr">
        <is>
          <t>TOFU</t>
        </is>
      </c>
      <c r="C37" t="n">
        <v>1</v>
      </c>
      <c r="D37" t="n">
        <v>3.77</v>
      </c>
      <c r="E37" t="n">
        <v>0.43</v>
      </c>
      <c r="F37" t="n">
        <v>8.73</v>
      </c>
      <c r="G37" t="n">
        <v>12.5</v>
      </c>
      <c r="H37" t="n">
        <v>2</v>
      </c>
      <c r="I37" t="n">
        <v>2</v>
      </c>
      <c r="J37" t="n">
        <v>-1</v>
      </c>
      <c r="K37" t="n">
        <v>-1</v>
      </c>
      <c r="L37">
        <f>HYPERLINK("https://www.defined.fi/sol/2fxnqa2WVS8UxKwcs7r3xLhmxb2inVYPD8sRJUuQpump?maker=D6nUhQ7o3TQwk243mgVS5hsdkuJk71fxZib3KxY4Upyv","https://www.defined.fi/sol/2fxnqa2WVS8UxKwcs7r3xLhmxb2inVYPD8sRJUuQpump?maker=D6nUhQ7o3TQwk243mgVS5hsdkuJk71fxZib3KxY4Upyv")</f>
        <v/>
      </c>
      <c r="M37">
        <f>HYPERLINK("https://dexscreener.com/solana/2fxnqa2WVS8UxKwcs7r3xLhmxb2inVYPD8sRJUuQpump?maker=D6nUhQ7o3TQwk243mgVS5hsdkuJk71fxZib3KxY4Upyv","https://dexscreener.com/solana/2fxnqa2WVS8UxKwcs7r3xLhmxb2inVYPD8sRJUuQpump?maker=D6nUhQ7o3TQwk243mgVS5hsdkuJk71fxZib3KxY4Upyv")</f>
        <v/>
      </c>
    </row>
    <row r="38">
      <c r="A38" t="inlineStr">
        <is>
          <t>Zu1wntdLK8e61JMyX6BCTYBMUKDdbkwtFtwLABepump</t>
        </is>
      </c>
      <c r="B38" t="inlineStr">
        <is>
          <t>popcorn</t>
        </is>
      </c>
      <c r="C38" t="n">
        <v>1</v>
      </c>
      <c r="D38" t="n">
        <v>0.648</v>
      </c>
      <c r="E38" t="n">
        <v>0.13</v>
      </c>
      <c r="F38" t="n">
        <v>4.87</v>
      </c>
      <c r="G38" t="n">
        <v>5.52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HYPERLINK("https://www.defined.fi/sol/Zu1wntdLK8e61JMyX6BCTYBMUKDdbkwtFtwLABepump?maker=D6nUhQ7o3TQwk243mgVS5hsdkuJk71fxZib3KxY4Upyv","https://www.defined.fi/sol/Zu1wntdLK8e61JMyX6BCTYBMUKDdbkwtFtwLABepump?maker=D6nUhQ7o3TQwk243mgVS5hsdkuJk71fxZib3KxY4Upyv")</f>
        <v/>
      </c>
      <c r="M38">
        <f>HYPERLINK("https://dexscreener.com/solana/Zu1wntdLK8e61JMyX6BCTYBMUKDdbkwtFtwLABepump?maker=D6nUhQ7o3TQwk243mgVS5hsdkuJk71fxZib3KxY4Upyv","https://dexscreener.com/solana/Zu1wntdLK8e61JMyX6BCTYBMUKDdbkwtFtwLABepump?maker=D6nUhQ7o3TQwk243mgVS5hsdkuJk71fxZib3KxY4Upyv")</f>
        <v/>
      </c>
    </row>
    <row r="39">
      <c r="A39" t="inlineStr">
        <is>
          <t>AGu7TAjNcAkppwB9fmLqFY1Lb38NkrtVPotWdXTdpump</t>
        </is>
      </c>
      <c r="B39" t="inlineStr">
        <is>
          <t>YASSS</t>
        </is>
      </c>
      <c r="C39" t="n">
        <v>1</v>
      </c>
      <c r="D39" t="n">
        <v>-0.112</v>
      </c>
      <c r="E39" t="n">
        <v>-1</v>
      </c>
      <c r="F39" t="n">
        <v>0.382</v>
      </c>
      <c r="G39" t="n">
        <v>0.27</v>
      </c>
      <c r="H39" t="n">
        <v>2</v>
      </c>
      <c r="I39" t="n">
        <v>1</v>
      </c>
      <c r="J39" t="n">
        <v>-1</v>
      </c>
      <c r="K39" t="n">
        <v>-1</v>
      </c>
      <c r="L39">
        <f>HYPERLINK("https://www.defined.fi/sol/AGu7TAjNcAkppwB9fmLqFY1Lb38NkrtVPotWdXTdpump?maker=D6nUhQ7o3TQwk243mgVS5hsdkuJk71fxZib3KxY4Upyv","https://www.defined.fi/sol/AGu7TAjNcAkppwB9fmLqFY1Lb38NkrtVPotWdXTdpump?maker=D6nUhQ7o3TQwk243mgVS5hsdkuJk71fxZib3KxY4Upyv")</f>
        <v/>
      </c>
      <c r="M39">
        <f>HYPERLINK("https://dexscreener.com/solana/AGu7TAjNcAkppwB9fmLqFY1Lb38NkrtVPotWdXTdpump?maker=D6nUhQ7o3TQwk243mgVS5hsdkuJk71fxZib3KxY4Upyv","https://dexscreener.com/solana/AGu7TAjNcAkppwB9fmLqFY1Lb38NkrtVPotWdXTdpump?maker=D6nUhQ7o3TQwk243mgVS5hsdkuJk71fxZib3KxY4Upyv")</f>
        <v/>
      </c>
    </row>
    <row r="40">
      <c r="A40" t="inlineStr">
        <is>
          <t>75vq3ZhQZmkdvZZi1a4xS3Gs8muifwf9AXn3q62Xpump</t>
        </is>
      </c>
      <c r="B40" t="inlineStr">
        <is>
          <t>OLFACTORY</t>
        </is>
      </c>
      <c r="C40" t="n">
        <v>1</v>
      </c>
      <c r="D40" t="n">
        <v>0.033</v>
      </c>
      <c r="E40" t="n">
        <v>0.07000000000000001</v>
      </c>
      <c r="F40" t="n">
        <v>0.486</v>
      </c>
      <c r="G40" t="n">
        <v>0.52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HYPERLINK("https://www.defined.fi/sol/75vq3ZhQZmkdvZZi1a4xS3Gs8muifwf9AXn3q62Xpump?maker=D6nUhQ7o3TQwk243mgVS5hsdkuJk71fxZib3KxY4Upyv","https://www.defined.fi/sol/75vq3ZhQZmkdvZZi1a4xS3Gs8muifwf9AXn3q62Xpump?maker=D6nUhQ7o3TQwk243mgVS5hsdkuJk71fxZib3KxY4Upyv")</f>
        <v/>
      </c>
      <c r="M40">
        <f>HYPERLINK("https://dexscreener.com/solana/75vq3ZhQZmkdvZZi1a4xS3Gs8muifwf9AXn3q62Xpump?maker=D6nUhQ7o3TQwk243mgVS5hsdkuJk71fxZib3KxY4Upyv","https://dexscreener.com/solana/75vq3ZhQZmkdvZZi1a4xS3Gs8muifwf9AXn3q62Xpump?maker=D6nUhQ7o3TQwk243mgVS5hsdkuJk71fxZib3KxY4Upyv")</f>
        <v/>
      </c>
    </row>
    <row r="41">
      <c r="A41" t="inlineStr">
        <is>
          <t>C2CP86r9E5sKMThrCXGDqj7fZ4FvrMUUUGNgUq1bpump</t>
        </is>
      </c>
      <c r="B41" t="inlineStr">
        <is>
          <t>FAMILIA</t>
        </is>
      </c>
      <c r="C41" t="n">
        <v>1</v>
      </c>
      <c r="D41" t="n">
        <v>-5.29</v>
      </c>
      <c r="E41" t="n">
        <v>-0.44</v>
      </c>
      <c r="F41" t="n">
        <v>12.13</v>
      </c>
      <c r="G41" t="n">
        <v>6.85</v>
      </c>
      <c r="H41" t="n">
        <v>4</v>
      </c>
      <c r="I41" t="n">
        <v>2</v>
      </c>
      <c r="J41" t="n">
        <v>-1</v>
      </c>
      <c r="K41" t="n">
        <v>-1</v>
      </c>
      <c r="L41">
        <f>HYPERLINK("https://www.defined.fi/sol/C2CP86r9E5sKMThrCXGDqj7fZ4FvrMUUUGNgUq1bpump?maker=D6nUhQ7o3TQwk243mgVS5hsdkuJk71fxZib3KxY4Upyv","https://www.defined.fi/sol/C2CP86r9E5sKMThrCXGDqj7fZ4FvrMUUUGNgUq1bpump?maker=D6nUhQ7o3TQwk243mgVS5hsdkuJk71fxZib3KxY4Upyv")</f>
        <v/>
      </c>
      <c r="M41">
        <f>HYPERLINK("https://dexscreener.com/solana/C2CP86r9E5sKMThrCXGDqj7fZ4FvrMUUUGNgUq1bpump?maker=D6nUhQ7o3TQwk243mgVS5hsdkuJk71fxZib3KxY4Upyv","https://dexscreener.com/solana/C2CP86r9E5sKMThrCXGDqj7fZ4FvrMUUUGNgUq1bpump?maker=D6nUhQ7o3TQwk243mgVS5hsdkuJk71fxZib3KxY4Upyv")</f>
        <v/>
      </c>
    </row>
    <row r="42">
      <c r="A42" t="inlineStr">
        <is>
          <t>DxAGmP9Z9AmkiZy4pWAYYgVmdbDdydRJazx1HoDzpump</t>
        </is>
      </c>
      <c r="B42" t="inlineStr">
        <is>
          <t>LostCoins</t>
        </is>
      </c>
      <c r="C42" t="n">
        <v>1</v>
      </c>
      <c r="D42" t="n">
        <v>-0.246</v>
      </c>
      <c r="E42" t="n">
        <v>-1</v>
      </c>
      <c r="F42" t="n">
        <v>0.404</v>
      </c>
      <c r="G42" t="n">
        <v>0.158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HYPERLINK("https://www.defined.fi/sol/DxAGmP9Z9AmkiZy4pWAYYgVmdbDdydRJazx1HoDzpump?maker=D6nUhQ7o3TQwk243mgVS5hsdkuJk71fxZib3KxY4Upyv","https://www.defined.fi/sol/DxAGmP9Z9AmkiZy4pWAYYgVmdbDdydRJazx1HoDzpump?maker=D6nUhQ7o3TQwk243mgVS5hsdkuJk71fxZib3KxY4Upyv")</f>
        <v/>
      </c>
      <c r="M42">
        <f>HYPERLINK("https://dexscreener.com/solana/DxAGmP9Z9AmkiZy4pWAYYgVmdbDdydRJazx1HoDzpump?maker=D6nUhQ7o3TQwk243mgVS5hsdkuJk71fxZib3KxY4Upyv","https://dexscreener.com/solana/DxAGmP9Z9AmkiZy4pWAYYgVmdbDdydRJazx1HoDzpump?maker=D6nUhQ7o3TQwk243mgVS5hsdkuJk71fxZib3KxY4Upyv")</f>
        <v/>
      </c>
    </row>
    <row r="43">
      <c r="A43" t="inlineStr">
        <is>
          <t>3dwu2tw7kBFZvWEdJMbPCGm7MBwgziABChLV1kGspump</t>
        </is>
      </c>
      <c r="B43" t="inlineStr">
        <is>
          <t>1%</t>
        </is>
      </c>
      <c r="C43" t="n">
        <v>1</v>
      </c>
      <c r="D43" t="n">
        <v>0.385</v>
      </c>
      <c r="E43" t="n">
        <v>0.8</v>
      </c>
      <c r="F43" t="n">
        <v>0.484</v>
      </c>
      <c r="G43" t="n">
        <v>0.869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HYPERLINK("https://www.defined.fi/sol/3dwu2tw7kBFZvWEdJMbPCGm7MBwgziABChLV1kGspump?maker=D6nUhQ7o3TQwk243mgVS5hsdkuJk71fxZib3KxY4Upyv","https://www.defined.fi/sol/3dwu2tw7kBFZvWEdJMbPCGm7MBwgziABChLV1kGspump?maker=D6nUhQ7o3TQwk243mgVS5hsdkuJk71fxZib3KxY4Upyv")</f>
        <v/>
      </c>
      <c r="M43">
        <f>HYPERLINK("https://dexscreener.com/solana/3dwu2tw7kBFZvWEdJMbPCGm7MBwgziABChLV1kGspump?maker=D6nUhQ7o3TQwk243mgVS5hsdkuJk71fxZib3KxY4Upyv","https://dexscreener.com/solana/3dwu2tw7kBFZvWEdJMbPCGm7MBwgziABChLV1kGspump?maker=D6nUhQ7o3TQwk243mgVS5hsdkuJk71fxZib3KxY4Upyv")</f>
        <v/>
      </c>
    </row>
    <row r="44">
      <c r="A44" t="inlineStr">
        <is>
          <t>JBxJtmLhadopDRgJFSKfQ5wjYLMzRry79tsX574Rpump</t>
        </is>
      </c>
      <c r="B44" t="inlineStr">
        <is>
          <t>FART</t>
        </is>
      </c>
      <c r="C44" t="n">
        <v>1</v>
      </c>
      <c r="D44" t="n">
        <v>-1.78</v>
      </c>
      <c r="E44" t="n">
        <v>-0.61</v>
      </c>
      <c r="F44" t="n">
        <v>2.91</v>
      </c>
      <c r="G44" t="n">
        <v>1.13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HYPERLINK("https://www.defined.fi/sol/JBxJtmLhadopDRgJFSKfQ5wjYLMzRry79tsX574Rpump?maker=D6nUhQ7o3TQwk243mgVS5hsdkuJk71fxZib3KxY4Upyv","https://www.defined.fi/sol/JBxJtmLhadopDRgJFSKfQ5wjYLMzRry79tsX574Rpump?maker=D6nUhQ7o3TQwk243mgVS5hsdkuJk71fxZib3KxY4Upyv")</f>
        <v/>
      </c>
      <c r="M44">
        <f>HYPERLINK("https://dexscreener.com/solana/JBxJtmLhadopDRgJFSKfQ5wjYLMzRry79tsX574Rpump?maker=D6nUhQ7o3TQwk243mgVS5hsdkuJk71fxZib3KxY4Upyv","https://dexscreener.com/solana/JBxJtmLhadopDRgJFSKfQ5wjYLMzRry79tsX574Rpump?maker=D6nUhQ7o3TQwk243mgVS5hsdkuJk71fxZib3KxY4Upyv")</f>
        <v/>
      </c>
    </row>
    <row r="45">
      <c r="A45" t="inlineStr">
        <is>
          <t>tvLbbWLQY9ke1eACzd8c27Xv7ELdR62Bsvwxi8Tpump</t>
        </is>
      </c>
      <c r="B45" t="inlineStr">
        <is>
          <t>DCF</t>
        </is>
      </c>
      <c r="C45" t="n">
        <v>1</v>
      </c>
      <c r="D45" t="n">
        <v>-0.237</v>
      </c>
      <c r="E45" t="n">
        <v>-1</v>
      </c>
      <c r="F45" t="n">
        <v>0.484</v>
      </c>
      <c r="G45" t="n">
        <v>0.246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HYPERLINK("https://www.defined.fi/sol/tvLbbWLQY9ke1eACzd8c27Xv7ELdR62Bsvwxi8Tpump?maker=D6nUhQ7o3TQwk243mgVS5hsdkuJk71fxZib3KxY4Upyv","https://www.defined.fi/sol/tvLbbWLQY9ke1eACzd8c27Xv7ELdR62Bsvwxi8Tpump?maker=D6nUhQ7o3TQwk243mgVS5hsdkuJk71fxZib3KxY4Upyv")</f>
        <v/>
      </c>
      <c r="M45">
        <f>HYPERLINK("https://dexscreener.com/solana/tvLbbWLQY9ke1eACzd8c27Xv7ELdR62Bsvwxi8Tpump?maker=D6nUhQ7o3TQwk243mgVS5hsdkuJk71fxZib3KxY4Upyv","https://dexscreener.com/solana/tvLbbWLQY9ke1eACzd8c27Xv7ELdR62Bsvwxi8Tpump?maker=D6nUhQ7o3TQwk243mgVS5hsdkuJk71fxZib3KxY4Upyv")</f>
        <v/>
      </c>
    </row>
    <row r="46">
      <c r="A46" t="inlineStr">
        <is>
          <t>HWrpNTe1p2i5rbYegFNxgoB1A47UgGoicW1EWRnSpump</t>
        </is>
      </c>
      <c r="B46" t="inlineStr">
        <is>
          <t>EVE</t>
        </is>
      </c>
      <c r="C46" t="n">
        <v>1</v>
      </c>
      <c r="D46" t="n">
        <v>-0.893</v>
      </c>
      <c r="E46" t="n">
        <v>-0.46</v>
      </c>
      <c r="F46" t="n">
        <v>1.93</v>
      </c>
      <c r="G46" t="n">
        <v>1.04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HYPERLINK("https://www.defined.fi/sol/HWrpNTe1p2i5rbYegFNxgoB1A47UgGoicW1EWRnSpump?maker=D6nUhQ7o3TQwk243mgVS5hsdkuJk71fxZib3KxY4Upyv","https://www.defined.fi/sol/HWrpNTe1p2i5rbYegFNxgoB1A47UgGoicW1EWRnSpump?maker=D6nUhQ7o3TQwk243mgVS5hsdkuJk71fxZib3KxY4Upyv")</f>
        <v/>
      </c>
      <c r="M46">
        <f>HYPERLINK("https://dexscreener.com/solana/HWrpNTe1p2i5rbYegFNxgoB1A47UgGoicW1EWRnSpump?maker=D6nUhQ7o3TQwk243mgVS5hsdkuJk71fxZib3KxY4Upyv","https://dexscreener.com/solana/HWrpNTe1p2i5rbYegFNxgoB1A47UgGoicW1EWRnSpump?maker=D6nUhQ7o3TQwk243mgVS5hsdkuJk71fxZib3KxY4Upyv")</f>
        <v/>
      </c>
    </row>
    <row r="47">
      <c r="A47" t="inlineStr">
        <is>
          <t>7mujzfQoK1ci7TEvYwZZznEZ6EXwQX9a2AwtGDExpump</t>
        </is>
      </c>
      <c r="B47" t="inlineStr">
        <is>
          <t>Repligate</t>
        </is>
      </c>
      <c r="C47" t="n">
        <v>2</v>
      </c>
      <c r="D47" t="n">
        <v>-1.31</v>
      </c>
      <c r="E47" t="n">
        <v>-0.67</v>
      </c>
      <c r="F47" t="n">
        <v>1.94</v>
      </c>
      <c r="G47" t="n">
        <v>0.635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HYPERLINK("https://www.defined.fi/sol/7mujzfQoK1ci7TEvYwZZznEZ6EXwQX9a2AwtGDExpump?maker=D6nUhQ7o3TQwk243mgVS5hsdkuJk71fxZib3KxY4Upyv","https://www.defined.fi/sol/7mujzfQoK1ci7TEvYwZZznEZ6EXwQX9a2AwtGDExpump?maker=D6nUhQ7o3TQwk243mgVS5hsdkuJk71fxZib3KxY4Upyv")</f>
        <v/>
      </c>
      <c r="M47">
        <f>HYPERLINK("https://dexscreener.com/solana/7mujzfQoK1ci7TEvYwZZznEZ6EXwQX9a2AwtGDExpump?maker=D6nUhQ7o3TQwk243mgVS5hsdkuJk71fxZib3KxY4Upyv","https://dexscreener.com/solana/7mujzfQoK1ci7TEvYwZZznEZ6EXwQX9a2AwtGDExpump?maker=D6nUhQ7o3TQwk243mgVS5hsdkuJk71fxZib3KxY4Upyv")</f>
        <v/>
      </c>
    </row>
    <row r="48">
      <c r="A48" t="inlineStr">
        <is>
          <t>BHneEj79vQxb2vF15883KH8UDSkoudxk7DS7QYE2pump</t>
        </is>
      </c>
      <c r="B48" t="inlineStr">
        <is>
          <t>Amelia</t>
        </is>
      </c>
      <c r="C48" t="n">
        <v>2</v>
      </c>
      <c r="D48" t="n">
        <v>3.01</v>
      </c>
      <c r="E48" t="n">
        <v>1.56</v>
      </c>
      <c r="F48" t="n">
        <v>1.93</v>
      </c>
      <c r="G48" t="n">
        <v>4.94</v>
      </c>
      <c r="H48" t="n">
        <v>1</v>
      </c>
      <c r="I48" t="n">
        <v>2</v>
      </c>
      <c r="J48" t="n">
        <v>-1</v>
      </c>
      <c r="K48" t="n">
        <v>-1</v>
      </c>
      <c r="L48">
        <f>HYPERLINK("https://www.defined.fi/sol/BHneEj79vQxb2vF15883KH8UDSkoudxk7DS7QYE2pump?maker=D6nUhQ7o3TQwk243mgVS5hsdkuJk71fxZib3KxY4Upyv","https://www.defined.fi/sol/BHneEj79vQxb2vF15883KH8UDSkoudxk7DS7QYE2pump?maker=D6nUhQ7o3TQwk243mgVS5hsdkuJk71fxZib3KxY4Upyv")</f>
        <v/>
      </c>
      <c r="M48">
        <f>HYPERLINK("https://dexscreener.com/solana/BHneEj79vQxb2vF15883KH8UDSkoudxk7DS7QYE2pump?maker=D6nUhQ7o3TQwk243mgVS5hsdkuJk71fxZib3KxY4Upyv","https://dexscreener.com/solana/BHneEj79vQxb2vF15883KH8UDSkoudxk7DS7QYE2pump?maker=D6nUhQ7o3TQwk243mgVS5hsdkuJk71fxZib3KxY4Upyv")</f>
        <v/>
      </c>
    </row>
    <row r="49">
      <c r="A49" t="inlineStr">
        <is>
          <t>GJr1PyQQy5BaAJJXpw5JARWqjifuV3ToVeBYtye1pump</t>
        </is>
      </c>
      <c r="B49" t="inlineStr">
        <is>
          <t>BEEBO</t>
        </is>
      </c>
      <c r="C49" t="n">
        <v>2</v>
      </c>
      <c r="D49" t="n">
        <v>0.345</v>
      </c>
      <c r="E49" t="n">
        <v>-1</v>
      </c>
      <c r="F49" t="n">
        <v>0.487</v>
      </c>
      <c r="G49" t="n">
        <v>0.831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HYPERLINK("https://www.defined.fi/sol/GJr1PyQQy5BaAJJXpw5JARWqjifuV3ToVeBYtye1pump?maker=D6nUhQ7o3TQwk243mgVS5hsdkuJk71fxZib3KxY4Upyv","https://www.defined.fi/sol/GJr1PyQQy5BaAJJXpw5JARWqjifuV3ToVeBYtye1pump?maker=D6nUhQ7o3TQwk243mgVS5hsdkuJk71fxZib3KxY4Upyv")</f>
        <v/>
      </c>
      <c r="M49">
        <f>HYPERLINK("https://dexscreener.com/solana/GJr1PyQQy5BaAJJXpw5JARWqjifuV3ToVeBYtye1pump?maker=D6nUhQ7o3TQwk243mgVS5hsdkuJk71fxZib3KxY4Upyv","https://dexscreener.com/solana/GJr1PyQQy5BaAJJXpw5JARWqjifuV3ToVeBYtye1pump?maker=D6nUhQ7o3TQwk243mgVS5hsdkuJk71fxZib3KxY4Upyv")</f>
        <v/>
      </c>
    </row>
    <row r="50">
      <c r="A50" t="inlineStr">
        <is>
          <t>AD3RakqdVbkANjZbQ2J7vYLVbzLasp4vqKLxCHmBXZ9v</t>
        </is>
      </c>
      <c r="B50" t="inlineStr">
        <is>
          <t>AINFT</t>
        </is>
      </c>
      <c r="C50" t="n">
        <v>2</v>
      </c>
      <c r="D50" t="n">
        <v>-3.5</v>
      </c>
      <c r="E50" t="n">
        <v>-0.92</v>
      </c>
      <c r="F50" t="n">
        <v>3.84</v>
      </c>
      <c r="G50" t="n">
        <v>0.303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HYPERLINK("https://www.defined.fi/sol/AD3RakqdVbkANjZbQ2J7vYLVbzLasp4vqKLxCHmBXZ9v?maker=D6nUhQ7o3TQwk243mgVS5hsdkuJk71fxZib3KxY4Upyv","https://www.defined.fi/sol/AD3RakqdVbkANjZbQ2J7vYLVbzLasp4vqKLxCHmBXZ9v?maker=D6nUhQ7o3TQwk243mgVS5hsdkuJk71fxZib3KxY4Upyv")</f>
        <v/>
      </c>
      <c r="M50">
        <f>HYPERLINK("https://dexscreener.com/solana/AD3RakqdVbkANjZbQ2J7vYLVbzLasp4vqKLxCHmBXZ9v?maker=D6nUhQ7o3TQwk243mgVS5hsdkuJk71fxZib3KxY4Upyv","https://dexscreener.com/solana/AD3RakqdVbkANjZbQ2J7vYLVbzLasp4vqKLxCHmBXZ9v?maker=D6nUhQ7o3TQwk243mgVS5hsdkuJk71fxZib3KxY4Upyv")</f>
        <v/>
      </c>
    </row>
    <row r="51">
      <c r="A51" t="inlineStr">
        <is>
          <t>AfR8kzgJwJKtZB4A6JzaVa1bmfbQfXE4JJie1aejpump</t>
        </is>
      </c>
      <c r="B51" t="inlineStr">
        <is>
          <t>daemonism</t>
        </is>
      </c>
      <c r="C51" t="n">
        <v>2</v>
      </c>
      <c r="D51" t="n">
        <v>0.405</v>
      </c>
      <c r="E51" t="n">
        <v>0.46</v>
      </c>
      <c r="F51" t="n">
        <v>0.892</v>
      </c>
      <c r="G51" t="n">
        <v>1.3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HYPERLINK("https://www.defined.fi/sol/AfR8kzgJwJKtZB4A6JzaVa1bmfbQfXE4JJie1aejpump?maker=D6nUhQ7o3TQwk243mgVS5hsdkuJk71fxZib3KxY4Upyv","https://www.defined.fi/sol/AfR8kzgJwJKtZB4A6JzaVa1bmfbQfXE4JJie1aejpump?maker=D6nUhQ7o3TQwk243mgVS5hsdkuJk71fxZib3KxY4Upyv")</f>
        <v/>
      </c>
      <c r="M51">
        <f>HYPERLINK("https://dexscreener.com/solana/AfR8kzgJwJKtZB4A6JzaVa1bmfbQfXE4JJie1aejpump?maker=D6nUhQ7o3TQwk243mgVS5hsdkuJk71fxZib3KxY4Upyv","https://dexscreener.com/solana/AfR8kzgJwJKtZB4A6JzaVa1bmfbQfXE4JJie1aejpump?maker=D6nUhQ7o3TQwk243mgVS5hsdkuJk71fxZib3KxY4Upyv")</f>
        <v/>
      </c>
    </row>
    <row r="52">
      <c r="A52" t="inlineStr">
        <is>
          <t>Ft2DavuS1ctcUV3cBJWB1BvD6v1zjjXMJD16VRBEpump</t>
        </is>
      </c>
      <c r="B52" t="inlineStr">
        <is>
          <t>cat</t>
        </is>
      </c>
      <c r="C52" t="n">
        <v>2</v>
      </c>
      <c r="D52" t="n">
        <v>-2.18</v>
      </c>
      <c r="E52" t="n">
        <v>-0.37</v>
      </c>
      <c r="F52" t="n">
        <v>5.83</v>
      </c>
      <c r="G52" t="n">
        <v>3.65</v>
      </c>
      <c r="H52" t="n">
        <v>2</v>
      </c>
      <c r="I52" t="n">
        <v>2</v>
      </c>
      <c r="J52" t="n">
        <v>-1</v>
      </c>
      <c r="K52" t="n">
        <v>-1</v>
      </c>
      <c r="L52">
        <f>HYPERLINK("https://www.defined.fi/sol/Ft2DavuS1ctcUV3cBJWB1BvD6v1zjjXMJD16VRBEpump?maker=D6nUhQ7o3TQwk243mgVS5hsdkuJk71fxZib3KxY4Upyv","https://www.defined.fi/sol/Ft2DavuS1ctcUV3cBJWB1BvD6v1zjjXMJD16VRBEpump?maker=D6nUhQ7o3TQwk243mgVS5hsdkuJk71fxZib3KxY4Upyv")</f>
        <v/>
      </c>
      <c r="M52">
        <f>HYPERLINK("https://dexscreener.com/solana/Ft2DavuS1ctcUV3cBJWB1BvD6v1zjjXMJD16VRBEpump?maker=D6nUhQ7o3TQwk243mgVS5hsdkuJk71fxZib3KxY4Upyv","https://dexscreener.com/solana/Ft2DavuS1ctcUV3cBJWB1BvD6v1zjjXMJD16VRBEpump?maker=D6nUhQ7o3TQwk243mgVS5hsdkuJk71fxZib3KxY4Upyv")</f>
        <v/>
      </c>
    </row>
    <row r="53">
      <c r="A53" t="inlineStr">
        <is>
          <t>yVPVWk9bvSqSgvCARGZQMG7cw5VaHLc7QGpKVYnpump</t>
        </is>
      </c>
      <c r="B53" t="inlineStr">
        <is>
          <t>Claude</t>
        </is>
      </c>
      <c r="C53" t="n">
        <v>2</v>
      </c>
      <c r="D53" t="n">
        <v>-0.519</v>
      </c>
      <c r="E53" t="n">
        <v>-0.27</v>
      </c>
      <c r="F53" t="n">
        <v>1.94</v>
      </c>
      <c r="G53" t="n">
        <v>1.42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HYPERLINK("https://www.defined.fi/sol/yVPVWk9bvSqSgvCARGZQMG7cw5VaHLc7QGpKVYnpump?maker=D6nUhQ7o3TQwk243mgVS5hsdkuJk71fxZib3KxY4Upyv","https://www.defined.fi/sol/yVPVWk9bvSqSgvCARGZQMG7cw5VaHLc7QGpKVYnpump?maker=D6nUhQ7o3TQwk243mgVS5hsdkuJk71fxZib3KxY4Upyv")</f>
        <v/>
      </c>
      <c r="M53">
        <f>HYPERLINK("https://dexscreener.com/solana/yVPVWk9bvSqSgvCARGZQMG7cw5VaHLc7QGpKVYnpump?maker=D6nUhQ7o3TQwk243mgVS5hsdkuJk71fxZib3KxY4Upyv","https://dexscreener.com/solana/yVPVWk9bvSqSgvCARGZQMG7cw5VaHLc7QGpKVYnpump?maker=D6nUhQ7o3TQwk243mgVS5hsdkuJk71fxZib3KxY4Upyv")</f>
        <v/>
      </c>
    </row>
    <row r="54">
      <c r="A54" t="inlineStr">
        <is>
          <t>3JXq16mWyo1uboEK9QCGcjjgCB3DXKWWcF1yySC7pump</t>
        </is>
      </c>
      <c r="B54" t="inlineStr">
        <is>
          <t>$ANDY70B$</t>
        </is>
      </c>
      <c r="C54" t="n">
        <v>2</v>
      </c>
      <c r="D54" t="n">
        <v>7</v>
      </c>
      <c r="E54" t="n">
        <v>0.45</v>
      </c>
      <c r="F54" t="n">
        <v>15.5</v>
      </c>
      <c r="G54" t="n">
        <v>22.5</v>
      </c>
      <c r="H54" t="n">
        <v>4</v>
      </c>
      <c r="I54" t="n">
        <v>5</v>
      </c>
      <c r="J54" t="n">
        <v>-1</v>
      </c>
      <c r="K54" t="n">
        <v>-1</v>
      </c>
      <c r="L54">
        <f>HYPERLINK("https://www.defined.fi/sol/3JXq16mWyo1uboEK9QCGcjjgCB3DXKWWcF1yySC7pump?maker=D6nUhQ7o3TQwk243mgVS5hsdkuJk71fxZib3KxY4Upyv","https://www.defined.fi/sol/3JXq16mWyo1uboEK9QCGcjjgCB3DXKWWcF1yySC7pump?maker=D6nUhQ7o3TQwk243mgVS5hsdkuJk71fxZib3KxY4Upyv")</f>
        <v/>
      </c>
      <c r="M54">
        <f>HYPERLINK("https://dexscreener.com/solana/3JXq16mWyo1uboEK9QCGcjjgCB3DXKWWcF1yySC7pump?maker=D6nUhQ7o3TQwk243mgVS5hsdkuJk71fxZib3KxY4Upyv","https://dexscreener.com/solana/3JXq16mWyo1uboEK9QCGcjjgCB3DXKWWcF1yySC7pump?maker=D6nUhQ7o3TQwk243mgVS5hsdkuJk71fxZib3KxY4Upyv")</f>
        <v/>
      </c>
    </row>
    <row r="55">
      <c r="A55" t="inlineStr">
        <is>
          <t>4994XJ88RjBS5SKv7qSe4fM3qtPRYzqYBQLe4NRDpump</t>
        </is>
      </c>
      <c r="B55" t="inlineStr">
        <is>
          <t>sma</t>
        </is>
      </c>
      <c r="C55" t="n">
        <v>2</v>
      </c>
      <c r="D55" t="n">
        <v>-0.229</v>
      </c>
      <c r="E55" t="n">
        <v>-0.47</v>
      </c>
      <c r="F55" t="n">
        <v>0.487</v>
      </c>
      <c r="G55" t="n">
        <v>0.258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HYPERLINK("https://www.defined.fi/sol/4994XJ88RjBS5SKv7qSe4fM3qtPRYzqYBQLe4NRDpump?maker=D6nUhQ7o3TQwk243mgVS5hsdkuJk71fxZib3KxY4Upyv","https://www.defined.fi/sol/4994XJ88RjBS5SKv7qSe4fM3qtPRYzqYBQLe4NRDpump?maker=D6nUhQ7o3TQwk243mgVS5hsdkuJk71fxZib3KxY4Upyv")</f>
        <v/>
      </c>
      <c r="M55">
        <f>HYPERLINK("https://dexscreener.com/solana/4994XJ88RjBS5SKv7qSe4fM3qtPRYzqYBQLe4NRDpump?maker=D6nUhQ7o3TQwk243mgVS5hsdkuJk71fxZib3KxY4Upyv","https://dexscreener.com/solana/4994XJ88RjBS5SKv7qSe4fM3qtPRYzqYBQLe4NRDpump?maker=D6nUhQ7o3TQwk243mgVS5hsdkuJk71fxZib3KxY4Upyv")</f>
        <v/>
      </c>
    </row>
    <row r="56">
      <c r="A56" t="inlineStr">
        <is>
          <t>81hNFKinCbcqq9gwGQ6Jhx3J7cemV5cUeeamonj1pump</t>
        </is>
      </c>
      <c r="B56" t="inlineStr">
        <is>
          <t>iAmTheEdge</t>
        </is>
      </c>
      <c r="C56" t="n">
        <v>2</v>
      </c>
      <c r="D56" t="n">
        <v>-0.273</v>
      </c>
      <c r="E56" t="n">
        <v>-0.28</v>
      </c>
      <c r="F56" t="n">
        <v>0.973</v>
      </c>
      <c r="G56" t="n">
        <v>0.7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HYPERLINK("https://www.defined.fi/sol/81hNFKinCbcqq9gwGQ6Jhx3J7cemV5cUeeamonj1pump?maker=D6nUhQ7o3TQwk243mgVS5hsdkuJk71fxZib3KxY4Upyv","https://www.defined.fi/sol/81hNFKinCbcqq9gwGQ6Jhx3J7cemV5cUeeamonj1pump?maker=D6nUhQ7o3TQwk243mgVS5hsdkuJk71fxZib3KxY4Upyv")</f>
        <v/>
      </c>
      <c r="M56">
        <f>HYPERLINK("https://dexscreener.com/solana/81hNFKinCbcqq9gwGQ6Jhx3J7cemV5cUeeamonj1pump?maker=D6nUhQ7o3TQwk243mgVS5hsdkuJk71fxZib3KxY4Upyv","https://dexscreener.com/solana/81hNFKinCbcqq9gwGQ6Jhx3J7cemV5cUeeamonj1pump?maker=D6nUhQ7o3TQwk243mgVS5hsdkuJk71fxZib3KxY4Upyv")</f>
        <v/>
      </c>
    </row>
    <row r="57">
      <c r="A57" t="inlineStr">
        <is>
          <t>xnn116WDoeuEpZRrnu6eUKAGZW3mw3Yg3it3iqNpump</t>
        </is>
      </c>
      <c r="B57" t="inlineStr">
        <is>
          <t>EveryTom</t>
        </is>
      </c>
      <c r="C57" t="n">
        <v>2</v>
      </c>
      <c r="D57" t="n">
        <v>-0.305</v>
      </c>
      <c r="E57" t="n">
        <v>-1</v>
      </c>
      <c r="F57" t="n">
        <v>0.982</v>
      </c>
      <c r="G57" t="n">
        <v>0.677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HYPERLINK("https://www.defined.fi/sol/xnn116WDoeuEpZRrnu6eUKAGZW3mw3Yg3it3iqNpump?maker=D6nUhQ7o3TQwk243mgVS5hsdkuJk71fxZib3KxY4Upyv","https://www.defined.fi/sol/xnn116WDoeuEpZRrnu6eUKAGZW3mw3Yg3it3iqNpump?maker=D6nUhQ7o3TQwk243mgVS5hsdkuJk71fxZib3KxY4Upyv")</f>
        <v/>
      </c>
      <c r="M57">
        <f>HYPERLINK("https://dexscreener.com/solana/xnn116WDoeuEpZRrnu6eUKAGZW3mw3Yg3it3iqNpump?maker=D6nUhQ7o3TQwk243mgVS5hsdkuJk71fxZib3KxY4Upyv","https://dexscreener.com/solana/xnn116WDoeuEpZRrnu6eUKAGZW3mw3Yg3it3iqNpump?maker=D6nUhQ7o3TQwk243mgVS5hsdkuJk71fxZib3KxY4Upyv")</f>
        <v/>
      </c>
    </row>
    <row r="58">
      <c r="A58" t="inlineStr">
        <is>
          <t>4NgSY5hPhzDivgpxj9YRf3jFMH4wAJuPPAKhEtWApump</t>
        </is>
      </c>
      <c r="B58" t="inlineStr">
        <is>
          <t>Ringpiece</t>
        </is>
      </c>
      <c r="C58" t="n">
        <v>2</v>
      </c>
      <c r="D58" t="n">
        <v>4.54</v>
      </c>
      <c r="E58" t="n">
        <v>9.35</v>
      </c>
      <c r="F58" t="n">
        <v>0.486</v>
      </c>
      <c r="G58" t="n">
        <v>5.03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HYPERLINK("https://www.defined.fi/sol/4NgSY5hPhzDivgpxj9YRf3jFMH4wAJuPPAKhEtWApump?maker=D6nUhQ7o3TQwk243mgVS5hsdkuJk71fxZib3KxY4Upyv","https://www.defined.fi/sol/4NgSY5hPhzDivgpxj9YRf3jFMH4wAJuPPAKhEtWApump?maker=D6nUhQ7o3TQwk243mgVS5hsdkuJk71fxZib3KxY4Upyv")</f>
        <v/>
      </c>
      <c r="M58">
        <f>HYPERLINK("https://dexscreener.com/solana/4NgSY5hPhzDivgpxj9YRf3jFMH4wAJuPPAKhEtWApump?maker=D6nUhQ7o3TQwk243mgVS5hsdkuJk71fxZib3KxY4Upyv","https://dexscreener.com/solana/4NgSY5hPhzDivgpxj9YRf3jFMH4wAJuPPAKhEtWApump?maker=D6nUhQ7o3TQwk243mgVS5hsdkuJk71fxZib3KxY4Upyv")</f>
        <v/>
      </c>
    </row>
    <row r="59">
      <c r="A59" t="inlineStr">
        <is>
          <t>8AS9yeGsAwvTs9gCDKMmB2MgX8NiSvv4uppH61yqpump</t>
        </is>
      </c>
      <c r="B59" t="inlineStr">
        <is>
          <t>$horny</t>
        </is>
      </c>
      <c r="C59" t="n">
        <v>2</v>
      </c>
      <c r="D59" t="n">
        <v>-1.2</v>
      </c>
      <c r="E59" t="n">
        <v>-0.61</v>
      </c>
      <c r="F59" t="n">
        <v>1.94</v>
      </c>
      <c r="G59" t="n">
        <v>0.747</v>
      </c>
      <c r="H59" t="n">
        <v>2</v>
      </c>
      <c r="I59" t="n">
        <v>1</v>
      </c>
      <c r="J59" t="n">
        <v>-1</v>
      </c>
      <c r="K59" t="n">
        <v>-1</v>
      </c>
      <c r="L59">
        <f>HYPERLINK("https://www.defined.fi/sol/8AS9yeGsAwvTs9gCDKMmB2MgX8NiSvv4uppH61yqpump?maker=D6nUhQ7o3TQwk243mgVS5hsdkuJk71fxZib3KxY4Upyv","https://www.defined.fi/sol/8AS9yeGsAwvTs9gCDKMmB2MgX8NiSvv4uppH61yqpump?maker=D6nUhQ7o3TQwk243mgVS5hsdkuJk71fxZib3KxY4Upyv")</f>
        <v/>
      </c>
      <c r="M59">
        <f>HYPERLINK("https://dexscreener.com/solana/8AS9yeGsAwvTs9gCDKMmB2MgX8NiSvv4uppH61yqpump?maker=D6nUhQ7o3TQwk243mgVS5hsdkuJk71fxZib3KxY4Upyv","https://dexscreener.com/solana/8AS9yeGsAwvTs9gCDKMmB2MgX8NiSvv4uppH61yqpump?maker=D6nUhQ7o3TQwk243mgVS5hsdkuJk71fxZib3KxY4Upyv")</f>
        <v/>
      </c>
    </row>
    <row r="60">
      <c r="A60" t="inlineStr">
        <is>
          <t>vZz4CG7njSwnVHCh8neWPY6tSxXHXvAwL5U2J2Epump</t>
        </is>
      </c>
      <c r="B60" t="inlineStr">
        <is>
          <t>SHEEP</t>
        </is>
      </c>
      <c r="C60" t="n">
        <v>2</v>
      </c>
      <c r="D60" t="n">
        <v>-1.1</v>
      </c>
      <c r="E60" t="n">
        <v>-0.19</v>
      </c>
      <c r="F60" t="n">
        <v>5.68</v>
      </c>
      <c r="G60" t="n">
        <v>4.58</v>
      </c>
      <c r="H60" t="n">
        <v>2</v>
      </c>
      <c r="I60" t="n">
        <v>1</v>
      </c>
      <c r="J60" t="n">
        <v>-1</v>
      </c>
      <c r="K60" t="n">
        <v>-1</v>
      </c>
      <c r="L60">
        <f>HYPERLINK("https://www.defined.fi/sol/vZz4CG7njSwnVHCh8neWPY6tSxXHXvAwL5U2J2Epump?maker=D6nUhQ7o3TQwk243mgVS5hsdkuJk71fxZib3KxY4Upyv","https://www.defined.fi/sol/vZz4CG7njSwnVHCh8neWPY6tSxXHXvAwL5U2J2Epump?maker=D6nUhQ7o3TQwk243mgVS5hsdkuJk71fxZib3KxY4Upyv")</f>
        <v/>
      </c>
      <c r="M60">
        <f>HYPERLINK("https://dexscreener.com/solana/vZz4CG7njSwnVHCh8neWPY6tSxXHXvAwL5U2J2Epump?maker=D6nUhQ7o3TQwk243mgVS5hsdkuJk71fxZib3KxY4Upyv","https://dexscreener.com/solana/vZz4CG7njSwnVHCh8neWPY6tSxXHXvAwL5U2J2Epump?maker=D6nUhQ7o3TQwk243mgVS5hsdkuJk71fxZib3KxY4Upyv")</f>
        <v/>
      </c>
    </row>
    <row r="61">
      <c r="A61" t="inlineStr">
        <is>
          <t>7WMh8NGrjgqQGUF8UX6GRwAAAfVJ57EvgzvDsgEmpump</t>
        </is>
      </c>
      <c r="B61" t="inlineStr">
        <is>
          <t>teno</t>
        </is>
      </c>
      <c r="C61" t="n">
        <v>2</v>
      </c>
      <c r="D61" t="n">
        <v>-0.462</v>
      </c>
      <c r="E61" t="n">
        <v>-0.12</v>
      </c>
      <c r="F61" t="n">
        <v>3.86</v>
      </c>
      <c r="G61" t="n">
        <v>3.39</v>
      </c>
      <c r="H61" t="n">
        <v>2</v>
      </c>
      <c r="I61" t="n">
        <v>1</v>
      </c>
      <c r="J61" t="n">
        <v>-1</v>
      </c>
      <c r="K61" t="n">
        <v>-1</v>
      </c>
      <c r="L61">
        <f>HYPERLINK("https://www.defined.fi/sol/7WMh8NGrjgqQGUF8UX6GRwAAAfVJ57EvgzvDsgEmpump?maker=D6nUhQ7o3TQwk243mgVS5hsdkuJk71fxZib3KxY4Upyv","https://www.defined.fi/sol/7WMh8NGrjgqQGUF8UX6GRwAAAfVJ57EvgzvDsgEmpump?maker=D6nUhQ7o3TQwk243mgVS5hsdkuJk71fxZib3KxY4Upyv")</f>
        <v/>
      </c>
      <c r="M61">
        <f>HYPERLINK("https://dexscreener.com/solana/7WMh8NGrjgqQGUF8UX6GRwAAAfVJ57EvgzvDsgEmpump?maker=D6nUhQ7o3TQwk243mgVS5hsdkuJk71fxZib3KxY4Upyv","https://dexscreener.com/solana/7WMh8NGrjgqQGUF8UX6GRwAAAfVJ57EvgzvDsgEmpump?maker=D6nUhQ7o3TQwk243mgVS5hsdkuJk71fxZib3KxY4Upyv")</f>
        <v/>
      </c>
    </row>
    <row r="62">
      <c r="A62" t="inlineStr">
        <is>
          <t>CPx6vEEAsk4NTLau19LC2KqdDwvs2DAwnjEYUL6ypump</t>
        </is>
      </c>
      <c r="B62" t="inlineStr">
        <is>
          <t>tDOG</t>
        </is>
      </c>
      <c r="C62" t="n">
        <v>2</v>
      </c>
      <c r="D62" t="n">
        <v>-3.52</v>
      </c>
      <c r="E62" t="n">
        <v>-0.33</v>
      </c>
      <c r="F62" t="n">
        <v>10.6</v>
      </c>
      <c r="G62" t="n">
        <v>7.08</v>
      </c>
      <c r="H62" t="n">
        <v>3</v>
      </c>
      <c r="I62" t="n">
        <v>1</v>
      </c>
      <c r="J62" t="n">
        <v>-1</v>
      </c>
      <c r="K62" t="n">
        <v>-1</v>
      </c>
      <c r="L62">
        <f>HYPERLINK("https://www.defined.fi/sol/CPx6vEEAsk4NTLau19LC2KqdDwvs2DAwnjEYUL6ypump?maker=D6nUhQ7o3TQwk243mgVS5hsdkuJk71fxZib3KxY4Upyv","https://www.defined.fi/sol/CPx6vEEAsk4NTLau19LC2KqdDwvs2DAwnjEYUL6ypump?maker=D6nUhQ7o3TQwk243mgVS5hsdkuJk71fxZib3KxY4Upyv")</f>
        <v/>
      </c>
      <c r="M62">
        <f>HYPERLINK("https://dexscreener.com/solana/CPx6vEEAsk4NTLau19LC2KqdDwvs2DAwnjEYUL6ypump?maker=D6nUhQ7o3TQwk243mgVS5hsdkuJk71fxZib3KxY4Upyv","https://dexscreener.com/solana/CPx6vEEAsk4NTLau19LC2KqdDwvs2DAwnjEYUL6ypump?maker=D6nUhQ7o3TQwk243mgVS5hsdkuJk71fxZib3KxY4Upyv")</f>
        <v/>
      </c>
    </row>
    <row r="63">
      <c r="A63" t="inlineStr">
        <is>
          <t>AXgfmnMwnkbfMdpXqXMn6oJCQ7sQKvX2PmkXfJSRpump</t>
        </is>
      </c>
      <c r="B63" t="inlineStr">
        <is>
          <t>YUD</t>
        </is>
      </c>
      <c r="C63" t="n">
        <v>2</v>
      </c>
      <c r="D63" t="n">
        <v>1.14</v>
      </c>
      <c r="E63" t="n">
        <v>1.19</v>
      </c>
      <c r="F63" t="n">
        <v>0.965</v>
      </c>
      <c r="G63" t="n">
        <v>2.11</v>
      </c>
      <c r="H63" t="n">
        <v>1</v>
      </c>
      <c r="I63" t="n">
        <v>2</v>
      </c>
      <c r="J63" t="n">
        <v>-1</v>
      </c>
      <c r="K63" t="n">
        <v>-1</v>
      </c>
      <c r="L63">
        <f>HYPERLINK("https://www.defined.fi/sol/AXgfmnMwnkbfMdpXqXMn6oJCQ7sQKvX2PmkXfJSRpump?maker=D6nUhQ7o3TQwk243mgVS5hsdkuJk71fxZib3KxY4Upyv","https://www.defined.fi/sol/AXgfmnMwnkbfMdpXqXMn6oJCQ7sQKvX2PmkXfJSRpump?maker=D6nUhQ7o3TQwk243mgVS5hsdkuJk71fxZib3KxY4Upyv")</f>
        <v/>
      </c>
      <c r="M63">
        <f>HYPERLINK("https://dexscreener.com/solana/AXgfmnMwnkbfMdpXqXMn6oJCQ7sQKvX2PmkXfJSRpump?maker=D6nUhQ7o3TQwk243mgVS5hsdkuJk71fxZib3KxY4Upyv","https://dexscreener.com/solana/AXgfmnMwnkbfMdpXqXMn6oJCQ7sQKvX2PmkXfJSRpump?maker=D6nUhQ7o3TQwk243mgVS5hsdkuJk71fxZib3KxY4Upyv")</f>
        <v/>
      </c>
    </row>
    <row r="64">
      <c r="A64" t="inlineStr">
        <is>
          <t>2TcXmVvD288B2EaRczyx8Ho5N6NbFtciUPEr2mQv9URy</t>
        </is>
      </c>
      <c r="B64" t="inlineStr">
        <is>
          <t>WeAreAllAi</t>
        </is>
      </c>
      <c r="C64" t="n">
        <v>2</v>
      </c>
      <c r="D64" t="n">
        <v>1.23</v>
      </c>
      <c r="E64" t="n">
        <v>0.13</v>
      </c>
      <c r="F64" t="n">
        <v>9.640000000000001</v>
      </c>
      <c r="G64" t="n">
        <v>10.87</v>
      </c>
      <c r="H64" t="n">
        <v>2</v>
      </c>
      <c r="I64" t="n">
        <v>2</v>
      </c>
      <c r="J64" t="n">
        <v>-1</v>
      </c>
      <c r="K64" t="n">
        <v>-1</v>
      </c>
      <c r="L64">
        <f>HYPERLINK("https://www.defined.fi/sol/2TcXmVvD288B2EaRczyx8Ho5N6NbFtciUPEr2mQv9URy?maker=D6nUhQ7o3TQwk243mgVS5hsdkuJk71fxZib3KxY4Upyv","https://www.defined.fi/sol/2TcXmVvD288B2EaRczyx8Ho5N6NbFtciUPEr2mQv9URy?maker=D6nUhQ7o3TQwk243mgVS5hsdkuJk71fxZib3KxY4Upyv")</f>
        <v/>
      </c>
      <c r="M64">
        <f>HYPERLINK("https://dexscreener.com/solana/2TcXmVvD288B2EaRczyx8Ho5N6NbFtciUPEr2mQv9URy?maker=D6nUhQ7o3TQwk243mgVS5hsdkuJk71fxZib3KxY4Upyv","https://dexscreener.com/solana/2TcXmVvD288B2EaRczyx8Ho5N6NbFtciUPEr2mQv9URy?maker=D6nUhQ7o3TQwk243mgVS5hsdkuJk71fxZib3KxY4Upyv")</f>
        <v/>
      </c>
    </row>
    <row r="65">
      <c r="A65" t="inlineStr">
        <is>
          <t>5XWDAw6wtatcKBJcRxmcXgdnnnif8WiVjtU6SA9Tpump</t>
        </is>
      </c>
      <c r="B65" t="inlineStr">
        <is>
          <t>breakout</t>
        </is>
      </c>
      <c r="C65" t="n">
        <v>2</v>
      </c>
      <c r="D65" t="n">
        <v>-1.72</v>
      </c>
      <c r="E65" t="n">
        <v>-0.89</v>
      </c>
      <c r="F65" t="n">
        <v>1.92</v>
      </c>
      <c r="G65" t="n">
        <v>0.207</v>
      </c>
      <c r="H65" t="n">
        <v>2</v>
      </c>
      <c r="I65" t="n">
        <v>1</v>
      </c>
      <c r="J65" t="n">
        <v>-1</v>
      </c>
      <c r="K65" t="n">
        <v>-1</v>
      </c>
      <c r="L65">
        <f>HYPERLINK("https://www.defined.fi/sol/5XWDAw6wtatcKBJcRxmcXgdnnnif8WiVjtU6SA9Tpump?maker=D6nUhQ7o3TQwk243mgVS5hsdkuJk71fxZib3KxY4Upyv","https://www.defined.fi/sol/5XWDAw6wtatcKBJcRxmcXgdnnnif8WiVjtU6SA9Tpump?maker=D6nUhQ7o3TQwk243mgVS5hsdkuJk71fxZib3KxY4Upyv")</f>
        <v/>
      </c>
      <c r="M65">
        <f>HYPERLINK("https://dexscreener.com/solana/5XWDAw6wtatcKBJcRxmcXgdnnnif8WiVjtU6SA9Tpump?maker=D6nUhQ7o3TQwk243mgVS5hsdkuJk71fxZib3KxY4Upyv","https://dexscreener.com/solana/5XWDAw6wtatcKBJcRxmcXgdnnnif8WiVjtU6SA9Tpump?maker=D6nUhQ7o3TQwk243mgVS5hsdkuJk71fxZib3KxY4Upyv")</f>
        <v/>
      </c>
    </row>
    <row r="66">
      <c r="A66" t="inlineStr">
        <is>
          <t>C4M9TtoiDJ5LqfTTMiE1ch6gSY2pb9KMUZiXACg4pump</t>
        </is>
      </c>
      <c r="B66" t="inlineStr">
        <is>
          <t>pew</t>
        </is>
      </c>
      <c r="C66" t="n">
        <v>2</v>
      </c>
      <c r="D66" t="n">
        <v>-1.25</v>
      </c>
      <c r="E66" t="n">
        <v>-0.27</v>
      </c>
      <c r="F66" t="n">
        <v>4.74</v>
      </c>
      <c r="G66" t="n">
        <v>3.48</v>
      </c>
      <c r="H66" t="n">
        <v>2</v>
      </c>
      <c r="I66" t="n">
        <v>1</v>
      </c>
      <c r="J66" t="n">
        <v>-1</v>
      </c>
      <c r="K66" t="n">
        <v>-1</v>
      </c>
      <c r="L66">
        <f>HYPERLINK("https://www.defined.fi/sol/C4M9TtoiDJ5LqfTTMiE1ch6gSY2pb9KMUZiXACg4pump?maker=D6nUhQ7o3TQwk243mgVS5hsdkuJk71fxZib3KxY4Upyv","https://www.defined.fi/sol/C4M9TtoiDJ5LqfTTMiE1ch6gSY2pb9KMUZiXACg4pump?maker=D6nUhQ7o3TQwk243mgVS5hsdkuJk71fxZib3KxY4Upyv")</f>
        <v/>
      </c>
      <c r="M66">
        <f>HYPERLINK("https://dexscreener.com/solana/C4M9TtoiDJ5LqfTTMiE1ch6gSY2pb9KMUZiXACg4pump?maker=D6nUhQ7o3TQwk243mgVS5hsdkuJk71fxZib3KxY4Upyv","https://dexscreener.com/solana/C4M9TtoiDJ5LqfTTMiE1ch6gSY2pb9KMUZiXACg4pump?maker=D6nUhQ7o3TQwk243mgVS5hsdkuJk71fxZib3KxY4Upyv")</f>
        <v/>
      </c>
    </row>
    <row r="67">
      <c r="A67" t="inlineStr">
        <is>
          <t>13MqtQGAKFJ4ZsazyVE64bEk4PqHfArwMiRqJzuqpump</t>
        </is>
      </c>
      <c r="B67" t="inlineStr">
        <is>
          <t>GENWEALTH</t>
        </is>
      </c>
      <c r="C67" t="n">
        <v>2</v>
      </c>
      <c r="D67" t="n">
        <v>-0.124</v>
      </c>
      <c r="E67" t="n">
        <v>-0.13</v>
      </c>
      <c r="F67" t="n">
        <v>0.947</v>
      </c>
      <c r="G67" t="n">
        <v>0.823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HYPERLINK("https://www.defined.fi/sol/13MqtQGAKFJ4ZsazyVE64bEk4PqHfArwMiRqJzuqpump?maker=D6nUhQ7o3TQwk243mgVS5hsdkuJk71fxZib3KxY4Upyv","https://www.defined.fi/sol/13MqtQGAKFJ4ZsazyVE64bEk4PqHfArwMiRqJzuqpump?maker=D6nUhQ7o3TQwk243mgVS5hsdkuJk71fxZib3KxY4Upyv")</f>
        <v/>
      </c>
      <c r="M67">
        <f>HYPERLINK("https://dexscreener.com/solana/13MqtQGAKFJ4ZsazyVE64bEk4PqHfArwMiRqJzuqpump?maker=D6nUhQ7o3TQwk243mgVS5hsdkuJk71fxZib3KxY4Upyv","https://dexscreener.com/solana/13MqtQGAKFJ4ZsazyVE64bEk4PqHfArwMiRqJzuqpump?maker=D6nUhQ7o3TQwk243mgVS5hsdkuJk71fxZib3KxY4Upyv")</f>
        <v/>
      </c>
    </row>
    <row r="68">
      <c r="A68" t="inlineStr">
        <is>
          <t>JD7w2RzHH3qM47DfwPgmE4PWsAQoPDkTTyZyYaLhpump</t>
        </is>
      </c>
      <c r="B68" t="inlineStr">
        <is>
          <t>unknown_JD7w</t>
        </is>
      </c>
      <c r="C68" t="n">
        <v>2</v>
      </c>
      <c r="D68" t="n">
        <v>-0.284</v>
      </c>
      <c r="E68" t="n">
        <v>-0.06</v>
      </c>
      <c r="F68" t="n">
        <v>4.73</v>
      </c>
      <c r="G68" t="n">
        <v>4.45</v>
      </c>
      <c r="H68" t="n">
        <v>1</v>
      </c>
      <c r="I68" t="n">
        <v>3</v>
      </c>
      <c r="J68" t="n">
        <v>-1</v>
      </c>
      <c r="K68" t="n">
        <v>-1</v>
      </c>
      <c r="L68">
        <f>HYPERLINK("https://www.defined.fi/sol/JD7w2RzHH3qM47DfwPgmE4PWsAQoPDkTTyZyYaLhpump?maker=D6nUhQ7o3TQwk243mgVS5hsdkuJk71fxZib3KxY4Upyv","https://www.defined.fi/sol/JD7w2RzHH3qM47DfwPgmE4PWsAQoPDkTTyZyYaLhpump?maker=D6nUhQ7o3TQwk243mgVS5hsdkuJk71fxZib3KxY4Upyv")</f>
        <v/>
      </c>
      <c r="M68">
        <f>HYPERLINK("https://dexscreener.com/solana/JD7w2RzHH3qM47DfwPgmE4PWsAQoPDkTTyZyYaLhpump?maker=D6nUhQ7o3TQwk243mgVS5hsdkuJk71fxZib3KxY4Upyv","https://dexscreener.com/solana/JD7w2RzHH3qM47DfwPgmE4PWsAQoPDkTTyZyYaLhpump?maker=D6nUhQ7o3TQwk243mgVS5hsdkuJk71fxZib3KxY4Upyv")</f>
        <v/>
      </c>
    </row>
    <row r="69">
      <c r="A69" t="inlineStr">
        <is>
          <t>CNbTutidA7Bsu2qx8j98YYDm7zuxZNTAJicLvt9Vpump</t>
        </is>
      </c>
      <c r="B69" t="inlineStr">
        <is>
          <t>Retardy</t>
        </is>
      </c>
      <c r="C69" t="n">
        <v>2</v>
      </c>
      <c r="D69" t="n">
        <v>-0.481</v>
      </c>
      <c r="E69" t="n">
        <v>-0.26</v>
      </c>
      <c r="F69" t="n">
        <v>1.89</v>
      </c>
      <c r="G69" t="n">
        <v>1.41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HYPERLINK("https://www.defined.fi/sol/CNbTutidA7Bsu2qx8j98YYDm7zuxZNTAJicLvt9Vpump?maker=D6nUhQ7o3TQwk243mgVS5hsdkuJk71fxZib3KxY4Upyv","https://www.defined.fi/sol/CNbTutidA7Bsu2qx8j98YYDm7zuxZNTAJicLvt9Vpump?maker=D6nUhQ7o3TQwk243mgVS5hsdkuJk71fxZib3KxY4Upyv")</f>
        <v/>
      </c>
      <c r="M69">
        <f>HYPERLINK("https://dexscreener.com/solana/CNbTutidA7Bsu2qx8j98YYDm7zuxZNTAJicLvt9Vpump?maker=D6nUhQ7o3TQwk243mgVS5hsdkuJk71fxZib3KxY4Upyv","https://dexscreener.com/solana/CNbTutidA7Bsu2qx8j98YYDm7zuxZNTAJicLvt9Vpump?maker=D6nUhQ7o3TQwk243mgVS5hsdkuJk71fxZib3KxY4Upyv")</f>
        <v/>
      </c>
    </row>
    <row r="70">
      <c r="A70" t="inlineStr">
        <is>
          <t>F2xBLb6jj39LJ5rg6wh8VaTq9CLEvDqLFL9gxmEapump</t>
        </is>
      </c>
      <c r="B70" t="inlineStr">
        <is>
          <t>Fu</t>
        </is>
      </c>
      <c r="C70" t="n">
        <v>2</v>
      </c>
      <c r="D70" t="n">
        <v>-1.09</v>
      </c>
      <c r="E70" t="n">
        <v>-0.19</v>
      </c>
      <c r="F70" t="n">
        <v>5.66</v>
      </c>
      <c r="G70" t="n">
        <v>4.57</v>
      </c>
      <c r="H70" t="n">
        <v>2</v>
      </c>
      <c r="I70" t="n">
        <v>2</v>
      </c>
      <c r="J70" t="n">
        <v>-1</v>
      </c>
      <c r="K70" t="n">
        <v>-1</v>
      </c>
      <c r="L70">
        <f>HYPERLINK("https://www.defined.fi/sol/F2xBLb6jj39LJ5rg6wh8VaTq9CLEvDqLFL9gxmEapump?maker=D6nUhQ7o3TQwk243mgVS5hsdkuJk71fxZib3KxY4Upyv","https://www.defined.fi/sol/F2xBLb6jj39LJ5rg6wh8VaTq9CLEvDqLFL9gxmEapump?maker=D6nUhQ7o3TQwk243mgVS5hsdkuJk71fxZib3KxY4Upyv")</f>
        <v/>
      </c>
      <c r="M70">
        <f>HYPERLINK("https://dexscreener.com/solana/F2xBLb6jj39LJ5rg6wh8VaTq9CLEvDqLFL9gxmEapump?maker=D6nUhQ7o3TQwk243mgVS5hsdkuJk71fxZib3KxY4Upyv","https://dexscreener.com/solana/F2xBLb6jj39LJ5rg6wh8VaTq9CLEvDqLFL9gxmEapump?maker=D6nUhQ7o3TQwk243mgVS5hsdkuJk71fxZib3KxY4Upyv")</f>
        <v/>
      </c>
    </row>
    <row r="71">
      <c r="A71" t="inlineStr">
        <is>
          <t>96pVfBphb7MymA8TW2o3LN3MQ4ZEUWcNNQgSzdgLpump</t>
        </is>
      </c>
      <c r="B71" t="inlineStr">
        <is>
          <t>tuna</t>
        </is>
      </c>
      <c r="C71" t="n">
        <v>2</v>
      </c>
      <c r="D71" t="n">
        <v>-6.56</v>
      </c>
      <c r="E71" t="n">
        <v>-0.96</v>
      </c>
      <c r="F71" t="n">
        <v>6.86</v>
      </c>
      <c r="G71" t="n">
        <v>0.301</v>
      </c>
      <c r="H71" t="n">
        <v>5</v>
      </c>
      <c r="I71" t="n">
        <v>1</v>
      </c>
      <c r="J71" t="n">
        <v>-1</v>
      </c>
      <c r="K71" t="n">
        <v>-1</v>
      </c>
      <c r="L71">
        <f>HYPERLINK("https://www.defined.fi/sol/96pVfBphb7MymA8TW2o3LN3MQ4ZEUWcNNQgSzdgLpump?maker=D6nUhQ7o3TQwk243mgVS5hsdkuJk71fxZib3KxY4Upyv","https://www.defined.fi/sol/96pVfBphb7MymA8TW2o3LN3MQ4ZEUWcNNQgSzdgLpump?maker=D6nUhQ7o3TQwk243mgVS5hsdkuJk71fxZib3KxY4Upyv")</f>
        <v/>
      </c>
      <c r="M71">
        <f>HYPERLINK("https://dexscreener.com/solana/96pVfBphb7MymA8TW2o3LN3MQ4ZEUWcNNQgSzdgLpump?maker=D6nUhQ7o3TQwk243mgVS5hsdkuJk71fxZib3KxY4Upyv","https://dexscreener.com/solana/96pVfBphb7MymA8TW2o3LN3MQ4ZEUWcNNQgSzdgLpump?maker=D6nUhQ7o3TQwk243mgVS5hsdkuJk71fxZib3KxY4Upyv")</f>
        <v/>
      </c>
    </row>
    <row r="72">
      <c r="A72" t="inlineStr">
        <is>
          <t>2ymAjUoJdiNZgKy6vKfJ2WQ6AExck3cZbAX26g6Qpump</t>
        </is>
      </c>
      <c r="B72" t="inlineStr">
        <is>
          <t>voice99999</t>
        </is>
      </c>
      <c r="C72" t="n">
        <v>2</v>
      </c>
      <c r="D72" t="n">
        <v>34.78</v>
      </c>
      <c r="E72" t="n">
        <v>4.01</v>
      </c>
      <c r="F72" t="n">
        <v>8.66</v>
      </c>
      <c r="G72" t="n">
        <v>43.45</v>
      </c>
      <c r="H72" t="n">
        <v>3</v>
      </c>
      <c r="I72" t="n">
        <v>11</v>
      </c>
      <c r="J72" t="n">
        <v>-1</v>
      </c>
      <c r="K72" t="n">
        <v>-1</v>
      </c>
      <c r="L72">
        <f>HYPERLINK("https://www.defined.fi/sol/2ymAjUoJdiNZgKy6vKfJ2WQ6AExck3cZbAX26g6Qpump?maker=D6nUhQ7o3TQwk243mgVS5hsdkuJk71fxZib3KxY4Upyv","https://www.defined.fi/sol/2ymAjUoJdiNZgKy6vKfJ2WQ6AExck3cZbAX26g6Qpump?maker=D6nUhQ7o3TQwk243mgVS5hsdkuJk71fxZib3KxY4Upyv")</f>
        <v/>
      </c>
      <c r="M72">
        <f>HYPERLINK("https://dexscreener.com/solana/2ymAjUoJdiNZgKy6vKfJ2WQ6AExck3cZbAX26g6Qpump?maker=D6nUhQ7o3TQwk243mgVS5hsdkuJk71fxZib3KxY4Upyv","https://dexscreener.com/solana/2ymAjUoJdiNZgKy6vKfJ2WQ6AExck3cZbAX26g6Qpump?maker=D6nUhQ7o3TQwk243mgVS5hsdkuJk71fxZib3KxY4Upyv")</f>
        <v/>
      </c>
    </row>
    <row r="73">
      <c r="A73" t="inlineStr">
        <is>
          <t>DBrKeuV9nsqW2Mda3Jz23Yp8n2jTYW2mD5KqgAkgpump</t>
        </is>
      </c>
      <c r="B73" t="inlineStr">
        <is>
          <t>PUPTARDIO</t>
        </is>
      </c>
      <c r="C73" t="n">
        <v>2</v>
      </c>
      <c r="D73" t="n">
        <v>-5.45</v>
      </c>
      <c r="E73" t="n">
        <v>-0.8100000000000001</v>
      </c>
      <c r="F73" t="n">
        <v>6.72</v>
      </c>
      <c r="G73" t="n">
        <v>1.27</v>
      </c>
      <c r="H73" t="n">
        <v>3</v>
      </c>
      <c r="I73" t="n">
        <v>1</v>
      </c>
      <c r="J73" t="n">
        <v>-1</v>
      </c>
      <c r="K73" t="n">
        <v>-1</v>
      </c>
      <c r="L73">
        <f>HYPERLINK("https://www.defined.fi/sol/DBrKeuV9nsqW2Mda3Jz23Yp8n2jTYW2mD5KqgAkgpump?maker=D6nUhQ7o3TQwk243mgVS5hsdkuJk71fxZib3KxY4Upyv","https://www.defined.fi/sol/DBrKeuV9nsqW2Mda3Jz23Yp8n2jTYW2mD5KqgAkgpump?maker=D6nUhQ7o3TQwk243mgVS5hsdkuJk71fxZib3KxY4Upyv")</f>
        <v/>
      </c>
      <c r="M73">
        <f>HYPERLINK("https://dexscreener.com/solana/DBrKeuV9nsqW2Mda3Jz23Yp8n2jTYW2mD5KqgAkgpump?maker=D6nUhQ7o3TQwk243mgVS5hsdkuJk71fxZib3KxY4Upyv","https://dexscreener.com/solana/DBrKeuV9nsqW2Mda3Jz23Yp8n2jTYW2mD5KqgAkgpump?maker=D6nUhQ7o3TQwk243mgVS5hsdkuJk71fxZib3KxY4Upyv")</f>
        <v/>
      </c>
    </row>
    <row r="74">
      <c r="A74" t="inlineStr">
        <is>
          <t>EcSCXs2KSNf2RYFcjwBQjmpNnrLBZf6oyu4AyoSNpump</t>
        </is>
      </c>
      <c r="B74" t="inlineStr">
        <is>
          <t>shitpost</t>
        </is>
      </c>
      <c r="C74" t="n">
        <v>2</v>
      </c>
      <c r="D74" t="n">
        <v>-3.82</v>
      </c>
      <c r="E74" t="n">
        <v>-0.8100000000000001</v>
      </c>
      <c r="F74" t="n">
        <v>4.75</v>
      </c>
      <c r="G74" t="n">
        <v>0.929</v>
      </c>
      <c r="H74" t="n">
        <v>4</v>
      </c>
      <c r="I74" t="n">
        <v>1</v>
      </c>
      <c r="J74" t="n">
        <v>-1</v>
      </c>
      <c r="K74" t="n">
        <v>-1</v>
      </c>
      <c r="L74">
        <f>HYPERLINK("https://www.defined.fi/sol/EcSCXs2KSNf2RYFcjwBQjmpNnrLBZf6oyu4AyoSNpump?maker=D6nUhQ7o3TQwk243mgVS5hsdkuJk71fxZib3KxY4Upyv","https://www.defined.fi/sol/EcSCXs2KSNf2RYFcjwBQjmpNnrLBZf6oyu4AyoSNpump?maker=D6nUhQ7o3TQwk243mgVS5hsdkuJk71fxZib3KxY4Upyv")</f>
        <v/>
      </c>
      <c r="M74">
        <f>HYPERLINK("https://dexscreener.com/solana/EcSCXs2KSNf2RYFcjwBQjmpNnrLBZf6oyu4AyoSNpump?maker=D6nUhQ7o3TQwk243mgVS5hsdkuJk71fxZib3KxY4Upyv","https://dexscreener.com/solana/EcSCXs2KSNf2RYFcjwBQjmpNnrLBZf6oyu4AyoSNpump?maker=D6nUhQ7o3TQwk243mgVS5hsdkuJk71fxZib3KxY4Upyv")</f>
        <v/>
      </c>
    </row>
    <row r="75">
      <c r="A75" t="inlineStr">
        <is>
          <t>fDJVuPCzsi4pfc5wBEan5PEUDPvtvcTWm5gjLAtpump</t>
        </is>
      </c>
      <c r="B75" t="inlineStr">
        <is>
          <t>JENNY</t>
        </is>
      </c>
      <c r="C75" t="n">
        <v>2</v>
      </c>
      <c r="D75" t="n">
        <v>-19.37</v>
      </c>
      <c r="E75" t="n">
        <v>-0.27</v>
      </c>
      <c r="F75" t="n">
        <v>70.92</v>
      </c>
      <c r="G75" t="n">
        <v>51.55</v>
      </c>
      <c r="H75" t="n">
        <v>15</v>
      </c>
      <c r="I75" t="n">
        <v>8</v>
      </c>
      <c r="J75" t="n">
        <v>-1</v>
      </c>
      <c r="K75" t="n">
        <v>-1</v>
      </c>
      <c r="L75">
        <f>HYPERLINK("https://www.defined.fi/sol/fDJVuPCzsi4pfc5wBEan5PEUDPvtvcTWm5gjLAtpump?maker=D6nUhQ7o3TQwk243mgVS5hsdkuJk71fxZib3KxY4Upyv","https://www.defined.fi/sol/fDJVuPCzsi4pfc5wBEan5PEUDPvtvcTWm5gjLAtpump?maker=D6nUhQ7o3TQwk243mgVS5hsdkuJk71fxZib3KxY4Upyv")</f>
        <v/>
      </c>
      <c r="M75">
        <f>HYPERLINK("https://dexscreener.com/solana/fDJVuPCzsi4pfc5wBEan5PEUDPvtvcTWm5gjLAtpump?maker=D6nUhQ7o3TQwk243mgVS5hsdkuJk71fxZib3KxY4Upyv","https://dexscreener.com/solana/fDJVuPCzsi4pfc5wBEan5PEUDPvtvcTWm5gjLAtpump?maker=D6nUhQ7o3TQwk243mgVS5hsdkuJk71fxZib3KxY4Upyv")</f>
        <v/>
      </c>
    </row>
    <row r="76">
      <c r="A76" t="inlineStr">
        <is>
          <t>FSCp2pXXYf5SSNvSt4BdKqFN4Ko3Mqk9uL4QPEjEpump</t>
        </is>
      </c>
      <c r="B76" t="inlineStr">
        <is>
          <t>RHMC</t>
        </is>
      </c>
      <c r="C76" t="n">
        <v>2</v>
      </c>
      <c r="D76" t="n">
        <v>-0.424</v>
      </c>
      <c r="E76" t="n">
        <v>-0.44</v>
      </c>
      <c r="F76" t="n">
        <v>0.966</v>
      </c>
      <c r="G76" t="n">
        <v>0.542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HYPERLINK("https://www.defined.fi/sol/FSCp2pXXYf5SSNvSt4BdKqFN4Ko3Mqk9uL4QPEjEpump?maker=D6nUhQ7o3TQwk243mgVS5hsdkuJk71fxZib3KxY4Upyv","https://www.defined.fi/sol/FSCp2pXXYf5SSNvSt4BdKqFN4Ko3Mqk9uL4QPEjEpump?maker=D6nUhQ7o3TQwk243mgVS5hsdkuJk71fxZib3KxY4Upyv")</f>
        <v/>
      </c>
      <c r="M76">
        <f>HYPERLINK("https://dexscreener.com/solana/FSCp2pXXYf5SSNvSt4BdKqFN4Ko3Mqk9uL4QPEjEpump?maker=D6nUhQ7o3TQwk243mgVS5hsdkuJk71fxZib3KxY4Upyv","https://dexscreener.com/solana/FSCp2pXXYf5SSNvSt4BdKqFN4Ko3Mqk9uL4QPEjEpump?maker=D6nUhQ7o3TQwk243mgVS5hsdkuJk71fxZib3KxY4Upyv")</f>
        <v/>
      </c>
    </row>
    <row r="77">
      <c r="A77" t="inlineStr">
        <is>
          <t>8ioGEHaNUndSivbmH2FHtEjyRehTruPJPDrGftZRpump</t>
        </is>
      </c>
      <c r="B77" t="inlineStr">
        <is>
          <t>Shadow</t>
        </is>
      </c>
      <c r="C77" t="n">
        <v>2</v>
      </c>
      <c r="D77" t="n">
        <v>-4.06</v>
      </c>
      <c r="E77" t="n">
        <v>-0.47</v>
      </c>
      <c r="F77" t="n">
        <v>8.640000000000001</v>
      </c>
      <c r="G77" t="n">
        <v>4.57</v>
      </c>
      <c r="H77" t="n">
        <v>4</v>
      </c>
      <c r="I77" t="n">
        <v>2</v>
      </c>
      <c r="J77" t="n">
        <v>-1</v>
      </c>
      <c r="K77" t="n">
        <v>-1</v>
      </c>
      <c r="L77">
        <f>HYPERLINK("https://www.defined.fi/sol/8ioGEHaNUndSivbmH2FHtEjyRehTruPJPDrGftZRpump?maker=D6nUhQ7o3TQwk243mgVS5hsdkuJk71fxZib3KxY4Upyv","https://www.defined.fi/sol/8ioGEHaNUndSivbmH2FHtEjyRehTruPJPDrGftZRpump?maker=D6nUhQ7o3TQwk243mgVS5hsdkuJk71fxZib3KxY4Upyv")</f>
        <v/>
      </c>
      <c r="M77">
        <f>HYPERLINK("https://dexscreener.com/solana/8ioGEHaNUndSivbmH2FHtEjyRehTruPJPDrGftZRpump?maker=D6nUhQ7o3TQwk243mgVS5hsdkuJk71fxZib3KxY4Upyv","https://dexscreener.com/solana/8ioGEHaNUndSivbmH2FHtEjyRehTruPJPDrGftZRpump?maker=D6nUhQ7o3TQwk243mgVS5hsdkuJk71fxZib3KxY4Upyv")</f>
        <v/>
      </c>
    </row>
    <row r="78">
      <c r="A78" t="inlineStr">
        <is>
          <t>3TCoCK7xYK7jSB6S84uvYpJXQrJXSUMCQ1cXtRgepump</t>
        </is>
      </c>
      <c r="B78" t="inlineStr">
        <is>
          <t>karen</t>
        </is>
      </c>
      <c r="C78" t="n">
        <v>2</v>
      </c>
      <c r="D78" t="n">
        <v>-0.6929999999999999</v>
      </c>
      <c r="E78" t="n">
        <v>-0.36</v>
      </c>
      <c r="F78" t="n">
        <v>1.92</v>
      </c>
      <c r="G78" t="n">
        <v>1.22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HYPERLINK("https://www.defined.fi/sol/3TCoCK7xYK7jSB6S84uvYpJXQrJXSUMCQ1cXtRgepump?maker=D6nUhQ7o3TQwk243mgVS5hsdkuJk71fxZib3KxY4Upyv","https://www.defined.fi/sol/3TCoCK7xYK7jSB6S84uvYpJXQrJXSUMCQ1cXtRgepump?maker=D6nUhQ7o3TQwk243mgVS5hsdkuJk71fxZib3KxY4Upyv")</f>
        <v/>
      </c>
      <c r="M78">
        <f>HYPERLINK("https://dexscreener.com/solana/3TCoCK7xYK7jSB6S84uvYpJXQrJXSUMCQ1cXtRgepump?maker=D6nUhQ7o3TQwk243mgVS5hsdkuJk71fxZib3KxY4Upyv","https://dexscreener.com/solana/3TCoCK7xYK7jSB6S84uvYpJXQrJXSUMCQ1cXtRgepump?maker=D6nUhQ7o3TQwk243mgVS5hsdkuJk71fxZib3KxY4Upyv")</f>
        <v/>
      </c>
    </row>
    <row r="79">
      <c r="A79" t="inlineStr">
        <is>
          <t>5pLCXhR6utdb2bbu3qcVm2XWDoUbURsE9XkaKC86pump</t>
        </is>
      </c>
      <c r="B79" t="inlineStr">
        <is>
          <t>Vandeg</t>
        </is>
      </c>
      <c r="C79" t="n">
        <v>2</v>
      </c>
      <c r="D79" t="n">
        <v>-2.08</v>
      </c>
      <c r="E79" t="n">
        <v>-0.72</v>
      </c>
      <c r="F79" t="n">
        <v>2.87</v>
      </c>
      <c r="G79" t="n">
        <v>0.798</v>
      </c>
      <c r="H79" t="n">
        <v>2</v>
      </c>
      <c r="I79" t="n">
        <v>1</v>
      </c>
      <c r="J79" t="n">
        <v>-1</v>
      </c>
      <c r="K79" t="n">
        <v>-1</v>
      </c>
      <c r="L79">
        <f>HYPERLINK("https://www.defined.fi/sol/5pLCXhR6utdb2bbu3qcVm2XWDoUbURsE9XkaKC86pump?maker=D6nUhQ7o3TQwk243mgVS5hsdkuJk71fxZib3KxY4Upyv","https://www.defined.fi/sol/5pLCXhR6utdb2bbu3qcVm2XWDoUbURsE9XkaKC86pump?maker=D6nUhQ7o3TQwk243mgVS5hsdkuJk71fxZib3KxY4Upyv")</f>
        <v/>
      </c>
      <c r="M79">
        <f>HYPERLINK("https://dexscreener.com/solana/5pLCXhR6utdb2bbu3qcVm2XWDoUbURsE9XkaKC86pump?maker=D6nUhQ7o3TQwk243mgVS5hsdkuJk71fxZib3KxY4Upyv","https://dexscreener.com/solana/5pLCXhR6utdb2bbu3qcVm2XWDoUbURsE9XkaKC86pump?maker=D6nUhQ7o3TQwk243mgVS5hsdkuJk71fxZib3KxY4Upyv")</f>
        <v/>
      </c>
    </row>
    <row r="80">
      <c r="A80" t="inlineStr">
        <is>
          <t>D1ksMZBjHafHYdEwvJdjNQHBmB57ZbrE7aA3roPEpump</t>
        </is>
      </c>
      <c r="B80" t="inlineStr">
        <is>
          <t>$NPC</t>
        </is>
      </c>
      <c r="C80" t="n">
        <v>2</v>
      </c>
      <c r="D80" t="n">
        <v>0.225</v>
      </c>
      <c r="E80" t="n">
        <v>0.12</v>
      </c>
      <c r="F80" t="n">
        <v>1.92</v>
      </c>
      <c r="G80" t="n">
        <v>2.14</v>
      </c>
      <c r="H80" t="n">
        <v>2</v>
      </c>
      <c r="I80" t="n">
        <v>1</v>
      </c>
      <c r="J80" t="n">
        <v>-1</v>
      </c>
      <c r="K80" t="n">
        <v>-1</v>
      </c>
      <c r="L80">
        <f>HYPERLINK("https://www.defined.fi/sol/D1ksMZBjHafHYdEwvJdjNQHBmB57ZbrE7aA3roPEpump?maker=D6nUhQ7o3TQwk243mgVS5hsdkuJk71fxZib3KxY4Upyv","https://www.defined.fi/sol/D1ksMZBjHafHYdEwvJdjNQHBmB57ZbrE7aA3roPEpump?maker=D6nUhQ7o3TQwk243mgVS5hsdkuJk71fxZib3KxY4Upyv")</f>
        <v/>
      </c>
      <c r="M80">
        <f>HYPERLINK("https://dexscreener.com/solana/D1ksMZBjHafHYdEwvJdjNQHBmB57ZbrE7aA3roPEpump?maker=D6nUhQ7o3TQwk243mgVS5hsdkuJk71fxZib3KxY4Upyv","https://dexscreener.com/solana/D1ksMZBjHafHYdEwvJdjNQHBmB57ZbrE7aA3roPEpump?maker=D6nUhQ7o3TQwk243mgVS5hsdkuJk71fxZib3KxY4Upyv")</f>
        <v/>
      </c>
    </row>
    <row r="81">
      <c r="A81" t="inlineStr">
        <is>
          <t>9B4A2wwJWPtHKhvXYCr9qdP5FiSTmsQJcQtv9Ewipump</t>
        </is>
      </c>
      <c r="B81" t="inlineStr">
        <is>
          <t>MOCK</t>
        </is>
      </c>
      <c r="C81" t="n">
        <v>3</v>
      </c>
      <c r="D81" t="n">
        <v>-2.32</v>
      </c>
      <c r="E81" t="n">
        <v>-0.4</v>
      </c>
      <c r="F81" t="n">
        <v>5.76</v>
      </c>
      <c r="G81" t="n">
        <v>3.44</v>
      </c>
      <c r="H81" t="n">
        <v>2</v>
      </c>
      <c r="I81" t="n">
        <v>1</v>
      </c>
      <c r="J81" t="n">
        <v>-1</v>
      </c>
      <c r="K81" t="n">
        <v>-1</v>
      </c>
      <c r="L81">
        <f>HYPERLINK("https://www.defined.fi/sol/9B4A2wwJWPtHKhvXYCr9qdP5FiSTmsQJcQtv9Ewipump?maker=D6nUhQ7o3TQwk243mgVS5hsdkuJk71fxZib3KxY4Upyv","https://www.defined.fi/sol/9B4A2wwJWPtHKhvXYCr9qdP5FiSTmsQJcQtv9Ewipump?maker=D6nUhQ7o3TQwk243mgVS5hsdkuJk71fxZib3KxY4Upyv")</f>
        <v/>
      </c>
      <c r="M81">
        <f>HYPERLINK("https://dexscreener.com/solana/9B4A2wwJWPtHKhvXYCr9qdP5FiSTmsQJcQtv9Ewipump?maker=D6nUhQ7o3TQwk243mgVS5hsdkuJk71fxZib3KxY4Upyv","https://dexscreener.com/solana/9B4A2wwJWPtHKhvXYCr9qdP5FiSTmsQJcQtv9Ewipump?maker=D6nUhQ7o3TQwk243mgVS5hsdkuJk71fxZib3KxY4Upyv")</f>
        <v/>
      </c>
    </row>
    <row r="82">
      <c r="A82" t="inlineStr">
        <is>
          <t>4SVKhpwUFohQjiowLKNjq6fVFkaD59yDjk3pWNrYpump</t>
        </is>
      </c>
      <c r="B82" t="inlineStr">
        <is>
          <t>Invisible</t>
        </is>
      </c>
      <c r="C82" t="n">
        <v>3</v>
      </c>
      <c r="D82" t="n">
        <v>-0.902</v>
      </c>
      <c r="E82" t="n">
        <v>-0.47</v>
      </c>
      <c r="F82" t="n">
        <v>1.92</v>
      </c>
      <c r="G82" t="n">
        <v>1.01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HYPERLINK("https://www.defined.fi/sol/4SVKhpwUFohQjiowLKNjq6fVFkaD59yDjk3pWNrYpump?maker=D6nUhQ7o3TQwk243mgVS5hsdkuJk71fxZib3KxY4Upyv","https://www.defined.fi/sol/4SVKhpwUFohQjiowLKNjq6fVFkaD59yDjk3pWNrYpump?maker=D6nUhQ7o3TQwk243mgVS5hsdkuJk71fxZib3KxY4Upyv")</f>
        <v/>
      </c>
      <c r="M82">
        <f>HYPERLINK("https://dexscreener.com/solana/4SVKhpwUFohQjiowLKNjq6fVFkaD59yDjk3pWNrYpump?maker=D6nUhQ7o3TQwk243mgVS5hsdkuJk71fxZib3KxY4Upyv","https://dexscreener.com/solana/4SVKhpwUFohQjiowLKNjq6fVFkaD59yDjk3pWNrYpump?maker=D6nUhQ7o3TQwk243mgVS5hsdkuJk71fxZib3KxY4Upyv")</f>
        <v/>
      </c>
    </row>
    <row r="83">
      <c r="A83" t="inlineStr">
        <is>
          <t>hqTRyyMRVt3m9H1t5vw4LQ1GFHHtSVHeZpipvtzpump</t>
        </is>
      </c>
      <c r="B83" t="inlineStr">
        <is>
          <t>$MATRIX</t>
        </is>
      </c>
      <c r="C83" t="n">
        <v>3</v>
      </c>
      <c r="D83" t="n">
        <v>-0.417</v>
      </c>
      <c r="E83" t="n">
        <v>-1</v>
      </c>
      <c r="F83" t="n">
        <v>0.485</v>
      </c>
      <c r="G83" t="n">
        <v>0.068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HYPERLINK("https://www.defined.fi/sol/hqTRyyMRVt3m9H1t5vw4LQ1GFHHtSVHeZpipvtzpump?maker=D6nUhQ7o3TQwk243mgVS5hsdkuJk71fxZib3KxY4Upyv","https://www.defined.fi/sol/hqTRyyMRVt3m9H1t5vw4LQ1GFHHtSVHeZpipvtzpump?maker=D6nUhQ7o3TQwk243mgVS5hsdkuJk71fxZib3KxY4Upyv")</f>
        <v/>
      </c>
      <c r="M83">
        <f>HYPERLINK("https://dexscreener.com/solana/hqTRyyMRVt3m9H1t5vw4LQ1GFHHtSVHeZpipvtzpump?maker=D6nUhQ7o3TQwk243mgVS5hsdkuJk71fxZib3KxY4Upyv","https://dexscreener.com/solana/hqTRyyMRVt3m9H1t5vw4LQ1GFHHtSVHeZpipvtzpump?maker=D6nUhQ7o3TQwk243mgVS5hsdkuJk71fxZib3KxY4Upyv")</f>
        <v/>
      </c>
    </row>
    <row r="84">
      <c r="A84" t="inlineStr">
        <is>
          <t>7ZEWgZ46Rf6vrGJrWJHvXpCV8svPx85xaLt1vufFpump</t>
        </is>
      </c>
      <c r="B84" t="inlineStr">
        <is>
          <t>RHMC</t>
        </is>
      </c>
      <c r="C84" t="n">
        <v>3</v>
      </c>
      <c r="D84" t="n">
        <v>-0.039</v>
      </c>
      <c r="E84" t="n">
        <v>-1</v>
      </c>
      <c r="F84" t="n">
        <v>0.482</v>
      </c>
      <c r="G84" t="n">
        <v>0.443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HYPERLINK("https://www.defined.fi/sol/7ZEWgZ46Rf6vrGJrWJHvXpCV8svPx85xaLt1vufFpump?maker=D6nUhQ7o3TQwk243mgVS5hsdkuJk71fxZib3KxY4Upyv","https://www.defined.fi/sol/7ZEWgZ46Rf6vrGJrWJHvXpCV8svPx85xaLt1vufFpump?maker=D6nUhQ7o3TQwk243mgVS5hsdkuJk71fxZib3KxY4Upyv")</f>
        <v/>
      </c>
      <c r="M84">
        <f>HYPERLINK("https://dexscreener.com/solana/7ZEWgZ46Rf6vrGJrWJHvXpCV8svPx85xaLt1vufFpump?maker=D6nUhQ7o3TQwk243mgVS5hsdkuJk71fxZib3KxY4Upyv","https://dexscreener.com/solana/7ZEWgZ46Rf6vrGJrWJHvXpCV8svPx85xaLt1vufFpump?maker=D6nUhQ7o3TQwk243mgVS5hsdkuJk71fxZib3KxY4Upyv")</f>
        <v/>
      </c>
    </row>
    <row r="85">
      <c r="A85" t="inlineStr">
        <is>
          <t>BovNKN44RsQHutPc2VMpF5HF71WGrSnNjo2GNG7Mpump</t>
        </is>
      </c>
      <c r="B85" t="inlineStr">
        <is>
          <t>Ai-Da</t>
        </is>
      </c>
      <c r="C85" t="n">
        <v>3</v>
      </c>
      <c r="D85" t="n">
        <v>-0.07199999999999999</v>
      </c>
      <c r="E85" t="n">
        <v>-0.07000000000000001</v>
      </c>
      <c r="F85" t="n">
        <v>0.961</v>
      </c>
      <c r="G85" t="n">
        <v>0.89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HYPERLINK("https://www.defined.fi/sol/BovNKN44RsQHutPc2VMpF5HF71WGrSnNjo2GNG7Mpump?maker=D6nUhQ7o3TQwk243mgVS5hsdkuJk71fxZib3KxY4Upyv","https://www.defined.fi/sol/BovNKN44RsQHutPc2VMpF5HF71WGrSnNjo2GNG7Mpump?maker=D6nUhQ7o3TQwk243mgVS5hsdkuJk71fxZib3KxY4Upyv")</f>
        <v/>
      </c>
      <c r="M85">
        <f>HYPERLINK("https://dexscreener.com/solana/BovNKN44RsQHutPc2VMpF5HF71WGrSnNjo2GNG7Mpump?maker=D6nUhQ7o3TQwk243mgVS5hsdkuJk71fxZib3KxY4Upyv","https://dexscreener.com/solana/BovNKN44RsQHutPc2VMpF5HF71WGrSnNjo2GNG7Mpump?maker=D6nUhQ7o3TQwk243mgVS5hsdkuJk71fxZib3KxY4Upyv")</f>
        <v/>
      </c>
    </row>
    <row r="86">
      <c r="A86" t="inlineStr">
        <is>
          <t>PD11M8MB8qQUAiWzyEK4JwfS8rt7Set6av6a5JYpump</t>
        </is>
      </c>
      <c r="B86" t="inlineStr">
        <is>
          <t>AICRYNODE</t>
        </is>
      </c>
      <c r="C86" t="n">
        <v>3</v>
      </c>
      <c r="D86" t="n">
        <v>2.46</v>
      </c>
      <c r="E86" t="n">
        <v>0.51</v>
      </c>
      <c r="F86" t="n">
        <v>4.82</v>
      </c>
      <c r="G86" t="n">
        <v>7.28</v>
      </c>
      <c r="H86" t="n">
        <v>3</v>
      </c>
      <c r="I86" t="n">
        <v>2</v>
      </c>
      <c r="J86" t="n">
        <v>-1</v>
      </c>
      <c r="K86" t="n">
        <v>-1</v>
      </c>
      <c r="L86">
        <f>HYPERLINK("https://www.defined.fi/sol/PD11M8MB8qQUAiWzyEK4JwfS8rt7Set6av6a5JYpump?maker=D6nUhQ7o3TQwk243mgVS5hsdkuJk71fxZib3KxY4Upyv","https://www.defined.fi/sol/PD11M8MB8qQUAiWzyEK4JwfS8rt7Set6av6a5JYpump?maker=D6nUhQ7o3TQwk243mgVS5hsdkuJk71fxZib3KxY4Upyv")</f>
        <v/>
      </c>
      <c r="M86">
        <f>HYPERLINK("https://dexscreener.com/solana/PD11M8MB8qQUAiWzyEK4JwfS8rt7Set6av6a5JYpump?maker=D6nUhQ7o3TQwk243mgVS5hsdkuJk71fxZib3KxY4Upyv","https://dexscreener.com/solana/PD11M8MB8qQUAiWzyEK4JwfS8rt7Set6av6a5JYpump?maker=D6nUhQ7o3TQwk243mgVS5hsdkuJk71fxZib3KxY4Upyv")</f>
        <v/>
      </c>
    </row>
    <row r="87">
      <c r="A87" t="inlineStr">
        <is>
          <t>CpPqC3FF34mZ3ART6n9ufqoA4vGLkqhSAVgp2mKApump</t>
        </is>
      </c>
      <c r="B87" t="inlineStr">
        <is>
          <t>CASH</t>
        </is>
      </c>
      <c r="C87" t="n">
        <v>3</v>
      </c>
      <c r="D87" t="n">
        <v>-0.5580000000000001</v>
      </c>
      <c r="E87" t="n">
        <v>-0.29</v>
      </c>
      <c r="F87" t="n">
        <v>1.93</v>
      </c>
      <c r="G87" t="n">
        <v>1.37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HYPERLINK("https://www.defined.fi/sol/CpPqC3FF34mZ3ART6n9ufqoA4vGLkqhSAVgp2mKApump?maker=D6nUhQ7o3TQwk243mgVS5hsdkuJk71fxZib3KxY4Upyv","https://www.defined.fi/sol/CpPqC3FF34mZ3ART6n9ufqoA4vGLkqhSAVgp2mKApump?maker=D6nUhQ7o3TQwk243mgVS5hsdkuJk71fxZib3KxY4Upyv")</f>
        <v/>
      </c>
      <c r="M87">
        <f>HYPERLINK("https://dexscreener.com/solana/CpPqC3FF34mZ3ART6n9ufqoA4vGLkqhSAVgp2mKApump?maker=D6nUhQ7o3TQwk243mgVS5hsdkuJk71fxZib3KxY4Upyv","https://dexscreener.com/solana/CpPqC3FF34mZ3ART6n9ufqoA4vGLkqhSAVgp2mKApump?maker=D6nUhQ7o3TQwk243mgVS5hsdkuJk71fxZib3KxY4Upyv")</f>
        <v/>
      </c>
    </row>
    <row r="88">
      <c r="A88" t="inlineStr">
        <is>
          <t>umgcPr2uQHzmCerCu6kSPBiaUdMWZewRRQmQ54Apump</t>
        </is>
      </c>
      <c r="B88" t="inlineStr">
        <is>
          <t>Taylor</t>
        </is>
      </c>
      <c r="C88" t="n">
        <v>3</v>
      </c>
      <c r="D88" t="n">
        <v>-12.53</v>
      </c>
      <c r="E88" t="n">
        <v>-0.3</v>
      </c>
      <c r="F88" t="n">
        <v>41.18</v>
      </c>
      <c r="G88" t="n">
        <v>28.65</v>
      </c>
      <c r="H88" t="n">
        <v>16</v>
      </c>
      <c r="I88" t="n">
        <v>7</v>
      </c>
      <c r="J88" t="n">
        <v>-1</v>
      </c>
      <c r="K88" t="n">
        <v>-1</v>
      </c>
      <c r="L88">
        <f>HYPERLINK("https://www.defined.fi/sol/umgcPr2uQHzmCerCu6kSPBiaUdMWZewRRQmQ54Apump?maker=D6nUhQ7o3TQwk243mgVS5hsdkuJk71fxZib3KxY4Upyv","https://www.defined.fi/sol/umgcPr2uQHzmCerCu6kSPBiaUdMWZewRRQmQ54Apump?maker=D6nUhQ7o3TQwk243mgVS5hsdkuJk71fxZib3KxY4Upyv")</f>
        <v/>
      </c>
      <c r="M88">
        <f>HYPERLINK("https://dexscreener.com/solana/umgcPr2uQHzmCerCu6kSPBiaUdMWZewRRQmQ54Apump?maker=D6nUhQ7o3TQwk243mgVS5hsdkuJk71fxZib3KxY4Upyv","https://dexscreener.com/solana/umgcPr2uQHzmCerCu6kSPBiaUdMWZewRRQmQ54Apump?maker=D6nUhQ7o3TQwk243mgVS5hsdkuJk71fxZib3KxY4Upyv")</f>
        <v/>
      </c>
    </row>
    <row r="89">
      <c r="A89" t="inlineStr">
        <is>
          <t>AWLbawaGxCL5hJk5JDn2iZmr6FoPx9wPZ8G19hmwpump</t>
        </is>
      </c>
      <c r="B89" t="inlineStr">
        <is>
          <t>VIDEODOG</t>
        </is>
      </c>
      <c r="C89" t="n">
        <v>3</v>
      </c>
      <c r="D89" t="n">
        <v>-5.81</v>
      </c>
      <c r="E89" t="n">
        <v>-0.59</v>
      </c>
      <c r="F89" t="n">
        <v>9.779999999999999</v>
      </c>
      <c r="G89" t="n">
        <v>3.97</v>
      </c>
      <c r="H89" t="n">
        <v>2</v>
      </c>
      <c r="I89" t="n">
        <v>1</v>
      </c>
      <c r="J89" t="n">
        <v>-1</v>
      </c>
      <c r="K89" t="n">
        <v>-1</v>
      </c>
      <c r="L89">
        <f>HYPERLINK("https://www.defined.fi/sol/AWLbawaGxCL5hJk5JDn2iZmr6FoPx9wPZ8G19hmwpump?maker=D6nUhQ7o3TQwk243mgVS5hsdkuJk71fxZib3KxY4Upyv","https://www.defined.fi/sol/AWLbawaGxCL5hJk5JDn2iZmr6FoPx9wPZ8G19hmwpump?maker=D6nUhQ7o3TQwk243mgVS5hsdkuJk71fxZib3KxY4Upyv")</f>
        <v/>
      </c>
      <c r="M89">
        <f>HYPERLINK("https://dexscreener.com/solana/AWLbawaGxCL5hJk5JDn2iZmr6FoPx9wPZ8G19hmwpump?maker=D6nUhQ7o3TQwk243mgVS5hsdkuJk71fxZib3KxY4Upyv","https://dexscreener.com/solana/AWLbawaGxCL5hJk5JDn2iZmr6FoPx9wPZ8G19hmwpump?maker=D6nUhQ7o3TQwk243mgVS5hsdkuJk71fxZib3KxY4Upyv")</f>
        <v/>
      </c>
    </row>
    <row r="90">
      <c r="A90" t="inlineStr">
        <is>
          <t>3qq54YqAKG3TcrwNHXFSpMCWoL8gmMuPceJ4FG9npump</t>
        </is>
      </c>
      <c r="B90" t="inlineStr">
        <is>
          <t>CLANKER</t>
        </is>
      </c>
      <c r="C90" t="n">
        <v>3</v>
      </c>
      <c r="D90" t="n">
        <v>13.47</v>
      </c>
      <c r="E90" t="n">
        <v>1.38</v>
      </c>
      <c r="F90" t="n">
        <v>9.779999999999999</v>
      </c>
      <c r="G90" t="n">
        <v>23.25</v>
      </c>
      <c r="H90" t="n">
        <v>3</v>
      </c>
      <c r="I90" t="n">
        <v>7</v>
      </c>
      <c r="J90" t="n">
        <v>-1</v>
      </c>
      <c r="K90" t="n">
        <v>-1</v>
      </c>
      <c r="L90">
        <f>HYPERLINK("https://www.defined.fi/sol/3qq54YqAKG3TcrwNHXFSpMCWoL8gmMuPceJ4FG9npump?maker=D6nUhQ7o3TQwk243mgVS5hsdkuJk71fxZib3KxY4Upyv","https://www.defined.fi/sol/3qq54YqAKG3TcrwNHXFSpMCWoL8gmMuPceJ4FG9npump?maker=D6nUhQ7o3TQwk243mgVS5hsdkuJk71fxZib3KxY4Upyv")</f>
        <v/>
      </c>
      <c r="M90">
        <f>HYPERLINK("https://dexscreener.com/solana/3qq54YqAKG3TcrwNHXFSpMCWoL8gmMuPceJ4FG9npump?maker=D6nUhQ7o3TQwk243mgVS5hsdkuJk71fxZib3KxY4Upyv","https://dexscreener.com/solana/3qq54YqAKG3TcrwNHXFSpMCWoL8gmMuPceJ4FG9npump?maker=D6nUhQ7o3TQwk243mgVS5hsdkuJk71fxZib3KxY4Upyv")</f>
        <v/>
      </c>
    </row>
    <row r="91">
      <c r="A91" t="inlineStr">
        <is>
          <t>FqnqT1GKi8S4Gyk5wnSKvJjXW48HqGtKJt9WS4o2pump</t>
        </is>
      </c>
      <c r="B91" t="inlineStr">
        <is>
          <t>Bakso</t>
        </is>
      </c>
      <c r="C91" t="n">
        <v>3</v>
      </c>
      <c r="D91" t="n">
        <v>0.003</v>
      </c>
      <c r="E91" t="n">
        <v>0.01</v>
      </c>
      <c r="F91" t="n">
        <v>0.491</v>
      </c>
      <c r="G91" t="n">
        <v>0.494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HYPERLINK("https://www.defined.fi/sol/FqnqT1GKi8S4Gyk5wnSKvJjXW48HqGtKJt9WS4o2pump?maker=D6nUhQ7o3TQwk243mgVS5hsdkuJk71fxZib3KxY4Upyv","https://www.defined.fi/sol/FqnqT1GKi8S4Gyk5wnSKvJjXW48HqGtKJt9WS4o2pump?maker=D6nUhQ7o3TQwk243mgVS5hsdkuJk71fxZib3KxY4Upyv")</f>
        <v/>
      </c>
      <c r="M91">
        <f>HYPERLINK("https://dexscreener.com/solana/FqnqT1GKi8S4Gyk5wnSKvJjXW48HqGtKJt9WS4o2pump?maker=D6nUhQ7o3TQwk243mgVS5hsdkuJk71fxZib3KxY4Upyv","https://dexscreener.com/solana/FqnqT1GKi8S4Gyk5wnSKvJjXW48HqGtKJt9WS4o2pump?maker=D6nUhQ7o3TQwk243mgVS5hsdkuJk71fxZib3KxY4Upyv")</f>
        <v/>
      </c>
    </row>
    <row r="92">
      <c r="A92" t="inlineStr">
        <is>
          <t>E6XkiKvoaKjLanBE4fUepdTNHuD8VpJeAQp9So5mpump</t>
        </is>
      </c>
      <c r="B92" t="inlineStr">
        <is>
          <t>luna</t>
        </is>
      </c>
      <c r="C92" t="n">
        <v>3</v>
      </c>
      <c r="D92" t="n">
        <v>-0.769</v>
      </c>
      <c r="E92" t="n">
        <v>-0.16</v>
      </c>
      <c r="F92" t="n">
        <v>4.91</v>
      </c>
      <c r="G92" t="n">
        <v>4.15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HYPERLINK("https://www.defined.fi/sol/E6XkiKvoaKjLanBE4fUepdTNHuD8VpJeAQp9So5mpump?maker=D6nUhQ7o3TQwk243mgVS5hsdkuJk71fxZib3KxY4Upyv","https://www.defined.fi/sol/E6XkiKvoaKjLanBE4fUepdTNHuD8VpJeAQp9So5mpump?maker=D6nUhQ7o3TQwk243mgVS5hsdkuJk71fxZib3KxY4Upyv")</f>
        <v/>
      </c>
      <c r="M92">
        <f>HYPERLINK("https://dexscreener.com/solana/E6XkiKvoaKjLanBE4fUepdTNHuD8VpJeAQp9So5mpump?maker=D6nUhQ7o3TQwk243mgVS5hsdkuJk71fxZib3KxY4Upyv","https://dexscreener.com/solana/E6XkiKvoaKjLanBE4fUepdTNHuD8VpJeAQp9So5mpump?maker=D6nUhQ7o3TQwk243mgVS5hsdkuJk71fxZib3KxY4Upyv")</f>
        <v/>
      </c>
    </row>
    <row r="93">
      <c r="A93" t="inlineStr">
        <is>
          <t>HtCqD3o5aF1RXcyGi6AW11PoB3bZmFdA8kvVyhJrpump</t>
        </is>
      </c>
      <c r="B93" t="inlineStr">
        <is>
          <t>GMika</t>
        </is>
      </c>
      <c r="C93" t="n">
        <v>3</v>
      </c>
      <c r="D93" t="n">
        <v>26.51</v>
      </c>
      <c r="E93" t="n">
        <v>0.44</v>
      </c>
      <c r="F93" t="n">
        <v>60.86</v>
      </c>
      <c r="G93" t="n">
        <v>87.37</v>
      </c>
      <c r="H93" t="n">
        <v>3</v>
      </c>
      <c r="I93" t="n">
        <v>13</v>
      </c>
      <c r="J93" t="n">
        <v>-1</v>
      </c>
      <c r="K93" t="n">
        <v>-1</v>
      </c>
      <c r="L93">
        <f>HYPERLINK("https://www.defined.fi/sol/HtCqD3o5aF1RXcyGi6AW11PoB3bZmFdA8kvVyhJrpump?maker=D6nUhQ7o3TQwk243mgVS5hsdkuJk71fxZib3KxY4Upyv","https://www.defined.fi/sol/HtCqD3o5aF1RXcyGi6AW11PoB3bZmFdA8kvVyhJrpump?maker=D6nUhQ7o3TQwk243mgVS5hsdkuJk71fxZib3KxY4Upyv")</f>
        <v/>
      </c>
      <c r="M93">
        <f>HYPERLINK("https://dexscreener.com/solana/HtCqD3o5aF1RXcyGi6AW11PoB3bZmFdA8kvVyhJrpump?maker=D6nUhQ7o3TQwk243mgVS5hsdkuJk71fxZib3KxY4Upyv","https://dexscreener.com/solana/HtCqD3o5aF1RXcyGi6AW11PoB3bZmFdA8kvVyhJrpump?maker=D6nUhQ7o3TQwk243mgVS5hsdkuJk71fxZib3KxY4Upyv")</f>
        <v/>
      </c>
    </row>
    <row r="94">
      <c r="A94" t="inlineStr">
        <is>
          <t>Fosp9yoXQBdx8YqyURZePYzgpCnxp9XsfnQq69DRvvU4</t>
        </is>
      </c>
      <c r="B94" t="inlineStr">
        <is>
          <t>MEDUSA</t>
        </is>
      </c>
      <c r="C94" t="n">
        <v>3</v>
      </c>
      <c r="D94" t="n">
        <v>6.14</v>
      </c>
      <c r="E94" t="n">
        <v>0.33</v>
      </c>
      <c r="F94" t="n">
        <v>18.47</v>
      </c>
      <c r="G94" t="n">
        <v>24.61</v>
      </c>
      <c r="H94" t="n">
        <v>5</v>
      </c>
      <c r="I94" t="n">
        <v>6</v>
      </c>
      <c r="J94" t="n">
        <v>-1</v>
      </c>
      <c r="K94" t="n">
        <v>-1</v>
      </c>
      <c r="L94">
        <f>HYPERLINK("https://www.defined.fi/sol/Fosp9yoXQBdx8YqyURZePYzgpCnxp9XsfnQq69DRvvU4?maker=D6nUhQ7o3TQwk243mgVS5hsdkuJk71fxZib3KxY4Upyv","https://www.defined.fi/sol/Fosp9yoXQBdx8YqyURZePYzgpCnxp9XsfnQq69DRvvU4?maker=D6nUhQ7o3TQwk243mgVS5hsdkuJk71fxZib3KxY4Upyv")</f>
        <v/>
      </c>
      <c r="M94">
        <f>HYPERLINK("https://dexscreener.com/solana/Fosp9yoXQBdx8YqyURZePYzgpCnxp9XsfnQq69DRvvU4?maker=D6nUhQ7o3TQwk243mgVS5hsdkuJk71fxZib3KxY4Upyv","https://dexscreener.com/solana/Fosp9yoXQBdx8YqyURZePYzgpCnxp9XsfnQq69DRvvU4?maker=D6nUhQ7o3TQwk243mgVS5hsdkuJk71fxZib3KxY4Upyv")</f>
        <v/>
      </c>
    </row>
    <row r="95">
      <c r="A95" t="inlineStr">
        <is>
          <t>134jCUs7fERqc21mKJzXeseLWfRPErmgvenU6JeRpump</t>
        </is>
      </c>
      <c r="B95" t="inlineStr">
        <is>
          <t>SOLO</t>
        </is>
      </c>
      <c r="C95" t="n">
        <v>3</v>
      </c>
      <c r="D95" t="n">
        <v>-2.69</v>
      </c>
      <c r="E95" t="n">
        <v>-0.55</v>
      </c>
      <c r="F95" t="n">
        <v>4.9</v>
      </c>
      <c r="G95" t="n">
        <v>2.21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HYPERLINK("https://www.defined.fi/sol/134jCUs7fERqc21mKJzXeseLWfRPErmgvenU6JeRpump?maker=D6nUhQ7o3TQwk243mgVS5hsdkuJk71fxZib3KxY4Upyv","https://www.defined.fi/sol/134jCUs7fERqc21mKJzXeseLWfRPErmgvenU6JeRpump?maker=D6nUhQ7o3TQwk243mgVS5hsdkuJk71fxZib3KxY4Upyv")</f>
        <v/>
      </c>
      <c r="M95">
        <f>HYPERLINK("https://dexscreener.com/solana/134jCUs7fERqc21mKJzXeseLWfRPErmgvenU6JeRpump?maker=D6nUhQ7o3TQwk243mgVS5hsdkuJk71fxZib3KxY4Upyv","https://dexscreener.com/solana/134jCUs7fERqc21mKJzXeseLWfRPErmgvenU6JeRpump?maker=D6nUhQ7o3TQwk243mgVS5hsdkuJk71fxZib3KxY4Upyv")</f>
        <v/>
      </c>
    </row>
    <row r="96">
      <c r="A96" t="inlineStr">
        <is>
          <t>785SqWoBV5ufRx2dZExD4T2ZUxuU67K89xXL8NLCpump</t>
        </is>
      </c>
      <c r="B96" t="inlineStr">
        <is>
          <t>henlo</t>
        </is>
      </c>
      <c r="C96" t="n">
        <v>4</v>
      </c>
      <c r="D96" t="n">
        <v>-1</v>
      </c>
      <c r="E96" t="n">
        <v>-0.51</v>
      </c>
      <c r="F96" t="n">
        <v>1.97</v>
      </c>
      <c r="G96" t="n">
        <v>0.965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HYPERLINK("https://www.defined.fi/sol/785SqWoBV5ufRx2dZExD4T2ZUxuU67K89xXL8NLCpump?maker=D6nUhQ7o3TQwk243mgVS5hsdkuJk71fxZib3KxY4Upyv","https://www.defined.fi/sol/785SqWoBV5ufRx2dZExD4T2ZUxuU67K89xXL8NLCpump?maker=D6nUhQ7o3TQwk243mgVS5hsdkuJk71fxZib3KxY4Upyv")</f>
        <v/>
      </c>
      <c r="M96">
        <f>HYPERLINK("https://dexscreener.com/solana/785SqWoBV5ufRx2dZExD4T2ZUxuU67K89xXL8NLCpump?maker=D6nUhQ7o3TQwk243mgVS5hsdkuJk71fxZib3KxY4Upyv","https://dexscreener.com/solana/785SqWoBV5ufRx2dZExD4T2ZUxuU67K89xXL8NLCpump?maker=D6nUhQ7o3TQwk243mgVS5hsdkuJk71fxZib3KxY4Upyv")</f>
        <v/>
      </c>
    </row>
    <row r="97">
      <c r="A97" t="inlineStr">
        <is>
          <t>134XAg3ZvFPu41mBwSwRdYrURfJrbF8pN9yaBQGXpump</t>
        </is>
      </c>
      <c r="B97" t="inlineStr">
        <is>
          <t>CATAI</t>
        </is>
      </c>
      <c r="C97" t="n">
        <v>4</v>
      </c>
      <c r="D97" t="n">
        <v>-0.108</v>
      </c>
      <c r="E97" t="n">
        <v>-0.11</v>
      </c>
      <c r="F97" t="n">
        <v>0.988</v>
      </c>
      <c r="G97" t="n">
        <v>0.879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HYPERLINK("https://www.defined.fi/sol/134XAg3ZvFPu41mBwSwRdYrURfJrbF8pN9yaBQGXpump?maker=D6nUhQ7o3TQwk243mgVS5hsdkuJk71fxZib3KxY4Upyv","https://www.defined.fi/sol/134XAg3ZvFPu41mBwSwRdYrURfJrbF8pN9yaBQGXpump?maker=D6nUhQ7o3TQwk243mgVS5hsdkuJk71fxZib3KxY4Upyv")</f>
        <v/>
      </c>
      <c r="M97">
        <f>HYPERLINK("https://dexscreener.com/solana/134XAg3ZvFPu41mBwSwRdYrURfJrbF8pN9yaBQGXpump?maker=D6nUhQ7o3TQwk243mgVS5hsdkuJk71fxZib3KxY4Upyv","https://dexscreener.com/solana/134XAg3ZvFPu41mBwSwRdYrURfJrbF8pN9yaBQGXpump?maker=D6nUhQ7o3TQwk243mgVS5hsdkuJk71fxZib3KxY4Upyv")</f>
        <v/>
      </c>
    </row>
    <row r="98">
      <c r="A98" t="inlineStr">
        <is>
          <t>id8Ce1auzNrDrftvZLzBEd3WvSAj7P7LvpkS2WPpump</t>
        </is>
      </c>
      <c r="B98" t="inlineStr">
        <is>
          <t>DRUG</t>
        </is>
      </c>
      <c r="C98" t="n">
        <v>4</v>
      </c>
      <c r="D98" t="n">
        <v>-0.715</v>
      </c>
      <c r="E98" t="n">
        <v>-0.72</v>
      </c>
      <c r="F98" t="n">
        <v>0.991</v>
      </c>
      <c r="G98" t="n">
        <v>0.276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HYPERLINK("https://www.defined.fi/sol/id8Ce1auzNrDrftvZLzBEd3WvSAj7P7LvpkS2WPpump?maker=D6nUhQ7o3TQwk243mgVS5hsdkuJk71fxZib3KxY4Upyv","https://www.defined.fi/sol/id8Ce1auzNrDrftvZLzBEd3WvSAj7P7LvpkS2WPpump?maker=D6nUhQ7o3TQwk243mgVS5hsdkuJk71fxZib3KxY4Upyv")</f>
        <v/>
      </c>
      <c r="M98">
        <f>HYPERLINK("https://dexscreener.com/solana/id8Ce1auzNrDrftvZLzBEd3WvSAj7P7LvpkS2WPpump?maker=D6nUhQ7o3TQwk243mgVS5hsdkuJk71fxZib3KxY4Upyv","https://dexscreener.com/solana/id8Ce1auzNrDrftvZLzBEd3WvSAj7P7LvpkS2WPpump?maker=D6nUhQ7o3TQwk243mgVS5hsdkuJk71fxZib3KxY4Upyv")</f>
        <v/>
      </c>
    </row>
    <row r="99">
      <c r="A99" t="inlineStr">
        <is>
          <t>7aC4gq2ZsjR5ha4EDLRUcBeN1jkQL9jcJDNX8bmddM9E</t>
        </is>
      </c>
      <c r="B99" t="inlineStr">
        <is>
          <t>RETARD_AI</t>
        </is>
      </c>
      <c r="C99" t="n">
        <v>4</v>
      </c>
      <c r="D99" t="n">
        <v>-3.13</v>
      </c>
      <c r="E99" t="n">
        <v>-0.64</v>
      </c>
      <c r="F99" t="n">
        <v>4.93</v>
      </c>
      <c r="G99" t="n">
        <v>1.8</v>
      </c>
      <c r="H99" t="n">
        <v>2</v>
      </c>
      <c r="I99" t="n">
        <v>1</v>
      </c>
      <c r="J99" t="n">
        <v>-1</v>
      </c>
      <c r="K99" t="n">
        <v>-1</v>
      </c>
      <c r="L99">
        <f>HYPERLINK("https://www.defined.fi/sol/7aC4gq2ZsjR5ha4EDLRUcBeN1jkQL9jcJDNX8bmddM9E?maker=D6nUhQ7o3TQwk243mgVS5hsdkuJk71fxZib3KxY4Upyv","https://www.defined.fi/sol/7aC4gq2ZsjR5ha4EDLRUcBeN1jkQL9jcJDNX8bmddM9E?maker=D6nUhQ7o3TQwk243mgVS5hsdkuJk71fxZib3KxY4Upyv")</f>
        <v/>
      </c>
      <c r="M99">
        <f>HYPERLINK("https://dexscreener.com/solana/7aC4gq2ZsjR5ha4EDLRUcBeN1jkQL9jcJDNX8bmddM9E?maker=D6nUhQ7o3TQwk243mgVS5hsdkuJk71fxZib3KxY4Upyv","https://dexscreener.com/solana/7aC4gq2ZsjR5ha4EDLRUcBeN1jkQL9jcJDNX8bmddM9E?maker=D6nUhQ7o3TQwk243mgVS5hsdkuJk71fxZib3KxY4Upyv")</f>
        <v/>
      </c>
    </row>
    <row r="100">
      <c r="A100" t="inlineStr">
        <is>
          <t>73LsT1ay85UgSvbUB3p9ZDxknB7UaWwATGXcg9rMpump</t>
        </is>
      </c>
      <c r="B100" t="inlineStr">
        <is>
          <t>Taylor</t>
        </is>
      </c>
      <c r="C100" t="n">
        <v>4</v>
      </c>
      <c r="D100" t="n">
        <v>-1.41</v>
      </c>
      <c r="E100" t="n">
        <v>-0.72</v>
      </c>
      <c r="F100" t="n">
        <v>1.96</v>
      </c>
      <c r="G100" t="n">
        <v>0.549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HYPERLINK("https://www.defined.fi/sol/73LsT1ay85UgSvbUB3p9ZDxknB7UaWwATGXcg9rMpump?maker=D6nUhQ7o3TQwk243mgVS5hsdkuJk71fxZib3KxY4Upyv","https://www.defined.fi/sol/73LsT1ay85UgSvbUB3p9ZDxknB7UaWwATGXcg9rMpump?maker=D6nUhQ7o3TQwk243mgVS5hsdkuJk71fxZib3KxY4Upyv")</f>
        <v/>
      </c>
      <c r="M100">
        <f>HYPERLINK("https://dexscreener.com/solana/73LsT1ay85UgSvbUB3p9ZDxknB7UaWwATGXcg9rMpump?maker=D6nUhQ7o3TQwk243mgVS5hsdkuJk71fxZib3KxY4Upyv","https://dexscreener.com/solana/73LsT1ay85UgSvbUB3p9ZDxknB7UaWwATGXcg9rMpump?maker=D6nUhQ7o3TQwk243mgVS5hsdkuJk71fxZib3KxY4Upyv")</f>
        <v/>
      </c>
    </row>
    <row r="101">
      <c r="A101" t="inlineStr">
        <is>
          <t>E9TUZ2sQCtPd1nMiY1Z5npMFF6pU4BWjaCeWhHbKpump</t>
        </is>
      </c>
      <c r="B101" t="inlineStr">
        <is>
          <t>BUMBO</t>
        </is>
      </c>
      <c r="C101" t="n">
        <v>4</v>
      </c>
      <c r="D101" t="n">
        <v>-7.86</v>
      </c>
      <c r="E101" t="n">
        <v>-0.74</v>
      </c>
      <c r="F101" t="n">
        <v>10.67</v>
      </c>
      <c r="G101" t="n">
        <v>2.8</v>
      </c>
      <c r="H101" t="n">
        <v>3</v>
      </c>
      <c r="I101" t="n">
        <v>1</v>
      </c>
      <c r="J101" t="n">
        <v>-1</v>
      </c>
      <c r="K101" t="n">
        <v>-1</v>
      </c>
      <c r="L101">
        <f>HYPERLINK("https://www.defined.fi/sol/E9TUZ2sQCtPd1nMiY1Z5npMFF6pU4BWjaCeWhHbKpump?maker=D6nUhQ7o3TQwk243mgVS5hsdkuJk71fxZib3KxY4Upyv","https://www.defined.fi/sol/E9TUZ2sQCtPd1nMiY1Z5npMFF6pU4BWjaCeWhHbKpump?maker=D6nUhQ7o3TQwk243mgVS5hsdkuJk71fxZib3KxY4Upyv")</f>
        <v/>
      </c>
      <c r="M101">
        <f>HYPERLINK("https://dexscreener.com/solana/E9TUZ2sQCtPd1nMiY1Z5npMFF6pU4BWjaCeWhHbKpump?maker=D6nUhQ7o3TQwk243mgVS5hsdkuJk71fxZib3KxY4Upyv","https://dexscreener.com/solana/E9TUZ2sQCtPd1nMiY1Z5npMFF6pU4BWjaCeWhHbKpump?maker=D6nUhQ7o3TQwk243mgVS5hsdkuJk71fxZib3KxY4Upyv")</f>
        <v/>
      </c>
    </row>
    <row r="102">
      <c r="A102" t="inlineStr">
        <is>
          <t>F5hisWWogHq8DHtF6491agcyZQ7KG1ZBXE3Hc52Fpump</t>
        </is>
      </c>
      <c r="B102" t="inlineStr">
        <is>
          <t>BOG</t>
        </is>
      </c>
      <c r="C102" t="n">
        <v>4</v>
      </c>
      <c r="D102" t="n">
        <v>-0.175</v>
      </c>
      <c r="E102" t="n">
        <v>-0.19</v>
      </c>
      <c r="F102" t="n">
        <v>0.9399999999999999</v>
      </c>
      <c r="G102" t="n">
        <v>0.765</v>
      </c>
      <c r="H102" t="n">
        <v>1</v>
      </c>
      <c r="I102" t="n">
        <v>1</v>
      </c>
      <c r="J102" t="n">
        <v>-1</v>
      </c>
      <c r="K102" t="n">
        <v>-1</v>
      </c>
      <c r="L102">
        <f>HYPERLINK("https://www.defined.fi/sol/F5hisWWogHq8DHtF6491agcyZQ7KG1ZBXE3Hc52Fpump?maker=D6nUhQ7o3TQwk243mgVS5hsdkuJk71fxZib3KxY4Upyv","https://www.defined.fi/sol/F5hisWWogHq8DHtF6491agcyZQ7KG1ZBXE3Hc52Fpump?maker=D6nUhQ7o3TQwk243mgVS5hsdkuJk71fxZib3KxY4Upyv")</f>
        <v/>
      </c>
      <c r="M102">
        <f>HYPERLINK("https://dexscreener.com/solana/F5hisWWogHq8DHtF6491agcyZQ7KG1ZBXE3Hc52Fpump?maker=D6nUhQ7o3TQwk243mgVS5hsdkuJk71fxZib3KxY4Upyv","https://dexscreener.com/solana/F5hisWWogHq8DHtF6491agcyZQ7KG1ZBXE3Hc52Fpump?maker=D6nUhQ7o3TQwk243mgVS5hsdkuJk71fxZib3KxY4Upyv")</f>
        <v/>
      </c>
    </row>
    <row r="103">
      <c r="A103" t="inlineStr">
        <is>
          <t>Gu47iBdRQVQMb1vPJPJo459kPa2R82UZkXFzDxc3pump</t>
        </is>
      </c>
      <c r="B103" t="inlineStr">
        <is>
          <t>DOG</t>
        </is>
      </c>
      <c r="C103" t="n">
        <v>4</v>
      </c>
      <c r="D103" t="n">
        <v>-0.039</v>
      </c>
      <c r="E103" t="n">
        <v>-0.04</v>
      </c>
      <c r="F103" t="n">
        <v>0.967</v>
      </c>
      <c r="G103" t="n">
        <v>0.928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HYPERLINK("https://www.defined.fi/sol/Gu47iBdRQVQMb1vPJPJo459kPa2R82UZkXFzDxc3pump?maker=D6nUhQ7o3TQwk243mgVS5hsdkuJk71fxZib3KxY4Upyv","https://www.defined.fi/sol/Gu47iBdRQVQMb1vPJPJo459kPa2R82UZkXFzDxc3pump?maker=D6nUhQ7o3TQwk243mgVS5hsdkuJk71fxZib3KxY4Upyv")</f>
        <v/>
      </c>
      <c r="M103">
        <f>HYPERLINK("https://dexscreener.com/solana/Gu47iBdRQVQMb1vPJPJo459kPa2R82UZkXFzDxc3pump?maker=D6nUhQ7o3TQwk243mgVS5hsdkuJk71fxZib3KxY4Upyv","https://dexscreener.com/solana/Gu47iBdRQVQMb1vPJPJo459kPa2R82UZkXFzDxc3pump?maker=D6nUhQ7o3TQwk243mgVS5hsdkuJk71fxZib3KxY4Upyv")</f>
        <v/>
      </c>
    </row>
    <row r="104">
      <c r="A104" t="inlineStr">
        <is>
          <t>AuWgqxBefLDtMprx3nWdVNe73FiwaV8ueLkRQhqWpump</t>
        </is>
      </c>
      <c r="B104" t="inlineStr">
        <is>
          <t>Kitty</t>
        </is>
      </c>
      <c r="C104" t="n">
        <v>4</v>
      </c>
      <c r="D104" t="n">
        <v>-0.475</v>
      </c>
      <c r="E104" t="n">
        <v>-0.24</v>
      </c>
      <c r="F104" t="n">
        <v>1.94</v>
      </c>
      <c r="G104" t="n">
        <v>1.47</v>
      </c>
      <c r="H104" t="n">
        <v>2</v>
      </c>
      <c r="I104" t="n">
        <v>1</v>
      </c>
      <c r="J104" t="n">
        <v>-1</v>
      </c>
      <c r="K104" t="n">
        <v>-1</v>
      </c>
      <c r="L104">
        <f>HYPERLINK("https://www.defined.fi/sol/AuWgqxBefLDtMprx3nWdVNe73FiwaV8ueLkRQhqWpump?maker=D6nUhQ7o3TQwk243mgVS5hsdkuJk71fxZib3KxY4Upyv","https://www.defined.fi/sol/AuWgqxBefLDtMprx3nWdVNe73FiwaV8ueLkRQhqWpump?maker=D6nUhQ7o3TQwk243mgVS5hsdkuJk71fxZib3KxY4Upyv")</f>
        <v/>
      </c>
      <c r="M104">
        <f>HYPERLINK("https://dexscreener.com/solana/AuWgqxBefLDtMprx3nWdVNe73FiwaV8ueLkRQhqWpump?maker=D6nUhQ7o3TQwk243mgVS5hsdkuJk71fxZib3KxY4Upyv","https://dexscreener.com/solana/AuWgqxBefLDtMprx3nWdVNe73FiwaV8ueLkRQhqWpump?maker=D6nUhQ7o3TQwk243mgVS5hsdkuJk71fxZib3KxY4Upyv")</f>
        <v/>
      </c>
    </row>
    <row r="105">
      <c r="A105" t="inlineStr">
        <is>
          <t>G56nGLqsy16jnarbPwgwt68WmstsHY7jV58VjEUZpump</t>
        </is>
      </c>
      <c r="B105" t="inlineStr">
        <is>
          <t>dotCORGI</t>
        </is>
      </c>
      <c r="C105" t="n">
        <v>4</v>
      </c>
      <c r="D105" t="n">
        <v>2.58</v>
      </c>
      <c r="E105" t="n">
        <v>2.66</v>
      </c>
      <c r="F105" t="n">
        <v>0.971</v>
      </c>
      <c r="G105" t="n">
        <v>3.56</v>
      </c>
      <c r="H105" t="n">
        <v>1</v>
      </c>
      <c r="I105" t="n">
        <v>3</v>
      </c>
      <c r="J105" t="n">
        <v>-1</v>
      </c>
      <c r="K105" t="n">
        <v>-1</v>
      </c>
      <c r="L105">
        <f>HYPERLINK("https://www.defined.fi/sol/G56nGLqsy16jnarbPwgwt68WmstsHY7jV58VjEUZpump?maker=D6nUhQ7o3TQwk243mgVS5hsdkuJk71fxZib3KxY4Upyv","https://www.defined.fi/sol/G56nGLqsy16jnarbPwgwt68WmstsHY7jV58VjEUZpump?maker=D6nUhQ7o3TQwk243mgVS5hsdkuJk71fxZib3KxY4Upyv")</f>
        <v/>
      </c>
      <c r="M105">
        <f>HYPERLINK("https://dexscreener.com/solana/G56nGLqsy16jnarbPwgwt68WmstsHY7jV58VjEUZpump?maker=D6nUhQ7o3TQwk243mgVS5hsdkuJk71fxZib3KxY4Upyv","https://dexscreener.com/solana/G56nGLqsy16jnarbPwgwt68WmstsHY7jV58VjEUZpump?maker=D6nUhQ7o3TQwk243mgVS5hsdkuJk71fxZib3KxY4Upyv")</f>
        <v/>
      </c>
    </row>
    <row r="106">
      <c r="A106" t="inlineStr">
        <is>
          <t>9uEb6KBSwThaUygiEGa4wdZB3LPQhpgvHEtkzWeVpump</t>
        </is>
      </c>
      <c r="B106" t="inlineStr">
        <is>
          <t>POV</t>
        </is>
      </c>
      <c r="C106" t="n">
        <v>4</v>
      </c>
      <c r="D106" t="n">
        <v>-0.901</v>
      </c>
      <c r="E106" t="n">
        <v>-0.13</v>
      </c>
      <c r="F106" t="n">
        <v>6.78</v>
      </c>
      <c r="G106" t="n">
        <v>5.88</v>
      </c>
      <c r="H106" t="n">
        <v>5</v>
      </c>
      <c r="I106" t="n">
        <v>5</v>
      </c>
      <c r="J106" t="n">
        <v>-1</v>
      </c>
      <c r="K106" t="n">
        <v>-1</v>
      </c>
      <c r="L106">
        <f>HYPERLINK("https://www.defined.fi/sol/9uEb6KBSwThaUygiEGa4wdZB3LPQhpgvHEtkzWeVpump?maker=D6nUhQ7o3TQwk243mgVS5hsdkuJk71fxZib3KxY4Upyv","https://www.defined.fi/sol/9uEb6KBSwThaUygiEGa4wdZB3LPQhpgvHEtkzWeVpump?maker=D6nUhQ7o3TQwk243mgVS5hsdkuJk71fxZib3KxY4Upyv")</f>
        <v/>
      </c>
      <c r="M106">
        <f>HYPERLINK("https://dexscreener.com/solana/9uEb6KBSwThaUygiEGa4wdZB3LPQhpgvHEtkzWeVpump?maker=D6nUhQ7o3TQwk243mgVS5hsdkuJk71fxZib3KxY4Upyv","https://dexscreener.com/solana/9uEb6KBSwThaUygiEGa4wdZB3LPQhpgvHEtkzWeVpump?maker=D6nUhQ7o3TQwk243mgVS5hsdkuJk71fxZib3KxY4Upyv")</f>
        <v/>
      </c>
    </row>
    <row r="107">
      <c r="A107" t="inlineStr">
        <is>
          <t>GwCmXVazDjH6qh3rKkAz7z7AZ3xZWs8aCvW7hMo2pump</t>
        </is>
      </c>
      <c r="B107" t="inlineStr">
        <is>
          <t>NNN</t>
        </is>
      </c>
      <c r="C107" t="n">
        <v>4</v>
      </c>
      <c r="D107" t="n">
        <v>-0.404</v>
      </c>
      <c r="E107" t="n">
        <v>-1</v>
      </c>
      <c r="F107" t="n">
        <v>0.93</v>
      </c>
      <c r="G107" t="n">
        <v>0.525</v>
      </c>
      <c r="H107" t="n">
        <v>1</v>
      </c>
      <c r="I107" t="n">
        <v>1</v>
      </c>
      <c r="J107" t="n">
        <v>-1</v>
      </c>
      <c r="K107" t="n">
        <v>-1</v>
      </c>
      <c r="L107">
        <f>HYPERLINK("https://www.defined.fi/sol/GwCmXVazDjH6qh3rKkAz7z7AZ3xZWs8aCvW7hMo2pump?maker=D6nUhQ7o3TQwk243mgVS5hsdkuJk71fxZib3KxY4Upyv","https://www.defined.fi/sol/GwCmXVazDjH6qh3rKkAz7z7AZ3xZWs8aCvW7hMo2pump?maker=D6nUhQ7o3TQwk243mgVS5hsdkuJk71fxZib3KxY4Upyv")</f>
        <v/>
      </c>
      <c r="M107">
        <f>HYPERLINK("https://dexscreener.com/solana/GwCmXVazDjH6qh3rKkAz7z7AZ3xZWs8aCvW7hMo2pump?maker=D6nUhQ7o3TQwk243mgVS5hsdkuJk71fxZib3KxY4Upyv","https://dexscreener.com/solana/GwCmXVazDjH6qh3rKkAz7z7AZ3xZWs8aCvW7hMo2pump?maker=D6nUhQ7o3TQwk243mgVS5hsdkuJk71fxZib3KxY4Upyv")</f>
        <v/>
      </c>
    </row>
    <row r="108">
      <c r="A108" t="inlineStr">
        <is>
          <t>CK3XdP2K6Kg2oaHyBj9ZiRpvzA91gAsDnSp79manpump</t>
        </is>
      </c>
      <c r="B108" t="inlineStr">
        <is>
          <t>unknown_CK3X</t>
        </is>
      </c>
      <c r="C108" t="n">
        <v>4</v>
      </c>
      <c r="D108" t="n">
        <v>0.143</v>
      </c>
      <c r="E108" t="n">
        <v>0.15</v>
      </c>
      <c r="F108" t="n">
        <v>0.979</v>
      </c>
      <c r="G108" t="n">
        <v>1.12</v>
      </c>
      <c r="H108" t="n">
        <v>1</v>
      </c>
      <c r="I108" t="n">
        <v>1</v>
      </c>
      <c r="J108" t="n">
        <v>-1</v>
      </c>
      <c r="K108" t="n">
        <v>-1</v>
      </c>
      <c r="L108">
        <f>HYPERLINK("https://www.defined.fi/sol/CK3XdP2K6Kg2oaHyBj9ZiRpvzA91gAsDnSp79manpump?maker=D6nUhQ7o3TQwk243mgVS5hsdkuJk71fxZib3KxY4Upyv","https://www.defined.fi/sol/CK3XdP2K6Kg2oaHyBj9ZiRpvzA91gAsDnSp79manpump?maker=D6nUhQ7o3TQwk243mgVS5hsdkuJk71fxZib3KxY4Upyv")</f>
        <v/>
      </c>
      <c r="M108">
        <f>HYPERLINK("https://dexscreener.com/solana/CK3XdP2K6Kg2oaHyBj9ZiRpvzA91gAsDnSp79manpump?maker=D6nUhQ7o3TQwk243mgVS5hsdkuJk71fxZib3KxY4Upyv","https://dexscreener.com/solana/CK3XdP2K6Kg2oaHyBj9ZiRpvzA91gAsDnSp79manpump?maker=D6nUhQ7o3TQwk243mgVS5hsdkuJk71fxZib3KxY4Upyv")</f>
        <v/>
      </c>
    </row>
    <row r="109">
      <c r="A109" t="inlineStr">
        <is>
          <t>CK8jBy1R7JKr6FMSmaHJGi8GS3XPryWFJ1ebX3Uvpump</t>
        </is>
      </c>
      <c r="B109" t="inlineStr">
        <is>
          <t>ARCANE</t>
        </is>
      </c>
      <c r="C109" t="n">
        <v>4</v>
      </c>
      <c r="D109" t="n">
        <v>15.4</v>
      </c>
      <c r="E109" t="n">
        <v>0.99</v>
      </c>
      <c r="F109" t="n">
        <v>15.55</v>
      </c>
      <c r="G109" t="n">
        <v>30.95</v>
      </c>
      <c r="H109" t="n">
        <v>7</v>
      </c>
      <c r="I109" t="n">
        <v>13</v>
      </c>
      <c r="J109" t="n">
        <v>-1</v>
      </c>
      <c r="K109" t="n">
        <v>-1</v>
      </c>
      <c r="L109">
        <f>HYPERLINK("https://www.defined.fi/sol/CK8jBy1R7JKr6FMSmaHJGi8GS3XPryWFJ1ebX3Uvpump?maker=D6nUhQ7o3TQwk243mgVS5hsdkuJk71fxZib3KxY4Upyv","https://www.defined.fi/sol/CK8jBy1R7JKr6FMSmaHJGi8GS3XPryWFJ1ebX3Uvpump?maker=D6nUhQ7o3TQwk243mgVS5hsdkuJk71fxZib3KxY4Upyv")</f>
        <v/>
      </c>
      <c r="M109">
        <f>HYPERLINK("https://dexscreener.com/solana/CK8jBy1R7JKr6FMSmaHJGi8GS3XPryWFJ1ebX3Uvpump?maker=D6nUhQ7o3TQwk243mgVS5hsdkuJk71fxZib3KxY4Upyv","https://dexscreener.com/solana/CK8jBy1R7JKr6FMSmaHJGi8GS3XPryWFJ1ebX3Uvpump?maker=D6nUhQ7o3TQwk243mgVS5hsdkuJk71fxZib3KxY4Upyv")</f>
        <v/>
      </c>
    </row>
    <row r="110">
      <c r="A110" t="inlineStr">
        <is>
          <t>AnLV6URRUi6gSaRunA141ZuBySuNMTvaWpSXbgLXpump</t>
        </is>
      </c>
      <c r="B110" t="inlineStr">
        <is>
          <t>MURADE</t>
        </is>
      </c>
      <c r="C110" t="n">
        <v>4</v>
      </c>
      <c r="D110" t="n">
        <v>-8.5</v>
      </c>
      <c r="E110" t="n">
        <v>-0.62</v>
      </c>
      <c r="F110" t="n">
        <v>13.65</v>
      </c>
      <c r="G110" t="n">
        <v>5.15</v>
      </c>
      <c r="H110" t="n">
        <v>6</v>
      </c>
      <c r="I110" t="n">
        <v>1</v>
      </c>
      <c r="J110" t="n">
        <v>-1</v>
      </c>
      <c r="K110" t="n">
        <v>-1</v>
      </c>
      <c r="L110">
        <f>HYPERLINK("https://www.defined.fi/sol/AnLV6URRUi6gSaRunA141ZuBySuNMTvaWpSXbgLXpump?maker=D6nUhQ7o3TQwk243mgVS5hsdkuJk71fxZib3KxY4Upyv","https://www.defined.fi/sol/AnLV6URRUi6gSaRunA141ZuBySuNMTvaWpSXbgLXpump?maker=D6nUhQ7o3TQwk243mgVS5hsdkuJk71fxZib3KxY4Upyv")</f>
        <v/>
      </c>
      <c r="M110">
        <f>HYPERLINK("https://dexscreener.com/solana/AnLV6URRUi6gSaRunA141ZuBySuNMTvaWpSXbgLXpump?maker=D6nUhQ7o3TQwk243mgVS5hsdkuJk71fxZib3KxY4Upyv","https://dexscreener.com/solana/AnLV6URRUi6gSaRunA141ZuBySuNMTvaWpSXbgLXpump?maker=D6nUhQ7o3TQwk243mgVS5hsdkuJk71fxZib3KxY4Upyv")</f>
        <v/>
      </c>
    </row>
    <row r="111">
      <c r="A111" t="inlineStr">
        <is>
          <t>82QjqWG4Fyk2FGQF8j1qzKRdr6416J6KLWtmeWbSpump</t>
        </is>
      </c>
      <c r="B111" t="inlineStr">
        <is>
          <t>BoDi</t>
        </is>
      </c>
      <c r="C111" t="n">
        <v>4</v>
      </c>
      <c r="D111" t="n">
        <v>-0.018</v>
      </c>
      <c r="E111" t="n">
        <v>-0.02</v>
      </c>
      <c r="F111" t="n">
        <v>0.98</v>
      </c>
      <c r="G111" t="n">
        <v>0.962</v>
      </c>
      <c r="H111" t="n">
        <v>1</v>
      </c>
      <c r="I111" t="n">
        <v>1</v>
      </c>
      <c r="J111" t="n">
        <v>-1</v>
      </c>
      <c r="K111" t="n">
        <v>-1</v>
      </c>
      <c r="L111">
        <f>HYPERLINK("https://www.defined.fi/sol/82QjqWG4Fyk2FGQF8j1qzKRdr6416J6KLWtmeWbSpump?maker=D6nUhQ7o3TQwk243mgVS5hsdkuJk71fxZib3KxY4Upyv","https://www.defined.fi/sol/82QjqWG4Fyk2FGQF8j1qzKRdr6416J6KLWtmeWbSpump?maker=D6nUhQ7o3TQwk243mgVS5hsdkuJk71fxZib3KxY4Upyv")</f>
        <v/>
      </c>
      <c r="M111">
        <f>HYPERLINK("https://dexscreener.com/solana/82QjqWG4Fyk2FGQF8j1qzKRdr6416J6KLWtmeWbSpump?maker=D6nUhQ7o3TQwk243mgVS5hsdkuJk71fxZib3KxY4Upyv","https://dexscreener.com/solana/82QjqWG4Fyk2FGQF8j1qzKRdr6416J6KLWtmeWbSpump?maker=D6nUhQ7o3TQwk243mgVS5hsdkuJk71fxZib3KxY4Upyv")</f>
        <v/>
      </c>
    </row>
    <row r="112">
      <c r="A112" t="inlineStr">
        <is>
          <t>9Gy6aREAUb3S6Zbpf3E6s6AFEbUTmLhL4ZdVTQ3spump</t>
        </is>
      </c>
      <c r="B112" t="inlineStr">
        <is>
          <t>WOOKIE</t>
        </is>
      </c>
      <c r="C112" t="n">
        <v>4</v>
      </c>
      <c r="D112" t="n">
        <v>-0.88</v>
      </c>
      <c r="E112" t="n">
        <v>-1</v>
      </c>
      <c r="F112" t="n">
        <v>0.988</v>
      </c>
      <c r="G112" t="n">
        <v>0.108</v>
      </c>
      <c r="H112" t="n">
        <v>1</v>
      </c>
      <c r="I112" t="n">
        <v>1</v>
      </c>
      <c r="J112" t="n">
        <v>-1</v>
      </c>
      <c r="K112" t="n">
        <v>-1</v>
      </c>
      <c r="L112">
        <f>HYPERLINK("https://www.defined.fi/sol/9Gy6aREAUb3S6Zbpf3E6s6AFEbUTmLhL4ZdVTQ3spump?maker=D6nUhQ7o3TQwk243mgVS5hsdkuJk71fxZib3KxY4Upyv","https://www.defined.fi/sol/9Gy6aREAUb3S6Zbpf3E6s6AFEbUTmLhL4ZdVTQ3spump?maker=D6nUhQ7o3TQwk243mgVS5hsdkuJk71fxZib3KxY4Upyv")</f>
        <v/>
      </c>
      <c r="M112">
        <f>HYPERLINK("https://dexscreener.com/solana/9Gy6aREAUb3S6Zbpf3E6s6AFEbUTmLhL4ZdVTQ3spump?maker=D6nUhQ7o3TQwk243mgVS5hsdkuJk71fxZib3KxY4Upyv","https://dexscreener.com/solana/9Gy6aREAUb3S6Zbpf3E6s6AFEbUTmLhL4ZdVTQ3spump?maker=D6nUhQ7o3TQwk243mgVS5hsdkuJk71fxZib3KxY4Upyv")</f>
        <v/>
      </c>
    </row>
    <row r="113">
      <c r="A113" t="inlineStr">
        <is>
          <t>A1iiBpJPsYtuneg6PPhGRHxuaRjoJLuB7fP8oS5pump</t>
        </is>
      </c>
      <c r="B113" t="inlineStr">
        <is>
          <t>KRYPTO</t>
        </is>
      </c>
      <c r="C113" t="n">
        <v>4</v>
      </c>
      <c r="D113" t="n">
        <v>0.384</v>
      </c>
      <c r="E113" t="n">
        <v>0.39</v>
      </c>
      <c r="F113" t="n">
        <v>0.975</v>
      </c>
      <c r="G113" t="n">
        <v>1.36</v>
      </c>
      <c r="H113" t="n">
        <v>1</v>
      </c>
      <c r="I113" t="n">
        <v>2</v>
      </c>
      <c r="J113" t="n">
        <v>-1</v>
      </c>
      <c r="K113" t="n">
        <v>-1</v>
      </c>
      <c r="L113">
        <f>HYPERLINK("https://www.defined.fi/sol/A1iiBpJPsYtuneg6PPhGRHxuaRjoJLuB7fP8oS5pump?maker=D6nUhQ7o3TQwk243mgVS5hsdkuJk71fxZib3KxY4Upyv","https://www.defined.fi/sol/A1iiBpJPsYtuneg6PPhGRHxuaRjoJLuB7fP8oS5pump?maker=D6nUhQ7o3TQwk243mgVS5hsdkuJk71fxZib3KxY4Upyv")</f>
        <v/>
      </c>
      <c r="M113">
        <f>HYPERLINK("https://dexscreener.com/solana/A1iiBpJPsYtuneg6PPhGRHxuaRjoJLuB7fP8oS5pump?maker=D6nUhQ7o3TQwk243mgVS5hsdkuJk71fxZib3KxY4Upyv","https://dexscreener.com/solana/A1iiBpJPsYtuneg6PPhGRHxuaRjoJLuB7fP8oS5pump?maker=D6nUhQ7o3TQwk243mgVS5hsdkuJk71fxZib3KxY4Upyv")</f>
        <v/>
      </c>
    </row>
    <row r="114">
      <c r="A114" t="inlineStr">
        <is>
          <t>ChaiNvZ6N3kS6TQ16tYh948DjbZgYuYE5cxrHeabLFpy</t>
        </is>
      </c>
      <c r="B114" t="inlineStr">
        <is>
          <t>CHAIN</t>
        </is>
      </c>
      <c r="C114" t="n">
        <v>4</v>
      </c>
      <c r="D114" t="n">
        <v>0.35</v>
      </c>
      <c r="E114" t="n">
        <v>0.12</v>
      </c>
      <c r="F114" t="n">
        <v>2.93</v>
      </c>
      <c r="G114" t="n">
        <v>3.28</v>
      </c>
      <c r="H114" t="n">
        <v>2</v>
      </c>
      <c r="I114" t="n">
        <v>1</v>
      </c>
      <c r="J114" t="n">
        <v>-1</v>
      </c>
      <c r="K114" t="n">
        <v>-1</v>
      </c>
      <c r="L114">
        <f>HYPERLINK("https://www.defined.fi/sol/ChaiNvZ6N3kS6TQ16tYh948DjbZgYuYE5cxrHeabLFpy?maker=D6nUhQ7o3TQwk243mgVS5hsdkuJk71fxZib3KxY4Upyv","https://www.defined.fi/sol/ChaiNvZ6N3kS6TQ16tYh948DjbZgYuYE5cxrHeabLFpy?maker=D6nUhQ7o3TQwk243mgVS5hsdkuJk71fxZib3KxY4Upyv")</f>
        <v/>
      </c>
      <c r="M114">
        <f>HYPERLINK("https://dexscreener.com/solana/ChaiNvZ6N3kS6TQ16tYh948DjbZgYuYE5cxrHeabLFpy?maker=D6nUhQ7o3TQwk243mgVS5hsdkuJk71fxZib3KxY4Upyv","https://dexscreener.com/solana/ChaiNvZ6N3kS6TQ16tYh948DjbZgYuYE5cxrHeabLFpy?maker=D6nUhQ7o3TQwk243mgVS5hsdkuJk71fxZib3KxY4Upyv")</f>
        <v/>
      </c>
    </row>
    <row r="115">
      <c r="A115" t="inlineStr">
        <is>
          <t>275gHC7WqaeccZSHJ86mjPYzrKzmTVTXjWeHgttjpump</t>
        </is>
      </c>
      <c r="B115" t="inlineStr">
        <is>
          <t>atlas</t>
        </is>
      </c>
      <c r="C115" t="n">
        <v>4</v>
      </c>
      <c r="D115" t="n">
        <v>-0.991</v>
      </c>
      <c r="E115" t="n">
        <v>-0.51</v>
      </c>
      <c r="F115" t="n">
        <v>1.94</v>
      </c>
      <c r="G115" t="n">
        <v>0.954</v>
      </c>
      <c r="H115" t="n">
        <v>1</v>
      </c>
      <c r="I115" t="n">
        <v>1</v>
      </c>
      <c r="J115" t="n">
        <v>-1</v>
      </c>
      <c r="K115" t="n">
        <v>-1</v>
      </c>
      <c r="L115">
        <f>HYPERLINK("https://www.defined.fi/sol/275gHC7WqaeccZSHJ86mjPYzrKzmTVTXjWeHgttjpump?maker=D6nUhQ7o3TQwk243mgVS5hsdkuJk71fxZib3KxY4Upyv","https://www.defined.fi/sol/275gHC7WqaeccZSHJ86mjPYzrKzmTVTXjWeHgttjpump?maker=D6nUhQ7o3TQwk243mgVS5hsdkuJk71fxZib3KxY4Upyv")</f>
        <v/>
      </c>
      <c r="M115">
        <f>HYPERLINK("https://dexscreener.com/solana/275gHC7WqaeccZSHJ86mjPYzrKzmTVTXjWeHgttjpump?maker=D6nUhQ7o3TQwk243mgVS5hsdkuJk71fxZib3KxY4Upyv","https://dexscreener.com/solana/275gHC7WqaeccZSHJ86mjPYzrKzmTVTXjWeHgttjpump?maker=D6nUhQ7o3TQwk243mgVS5hsdkuJk71fxZib3KxY4Upyv")</f>
        <v/>
      </c>
    </row>
    <row r="116">
      <c r="A116" t="inlineStr">
        <is>
          <t>6eN1RvN5xo8najYpou5tjJ7hcLweontu5EHPqSJBpump</t>
        </is>
      </c>
      <c r="B116" t="inlineStr">
        <is>
          <t>Uman</t>
        </is>
      </c>
      <c r="C116" t="n">
        <v>4</v>
      </c>
      <c r="D116" t="n">
        <v>1.58</v>
      </c>
      <c r="E116" t="n">
        <v>0.32</v>
      </c>
      <c r="F116" t="n">
        <v>4.86</v>
      </c>
      <c r="G116" t="n">
        <v>6.44</v>
      </c>
      <c r="H116" t="n">
        <v>2</v>
      </c>
      <c r="I116" t="n">
        <v>2</v>
      </c>
      <c r="J116" t="n">
        <v>-1</v>
      </c>
      <c r="K116" t="n">
        <v>-1</v>
      </c>
      <c r="L116">
        <f>HYPERLINK("https://www.defined.fi/sol/6eN1RvN5xo8najYpou5tjJ7hcLweontu5EHPqSJBpump?maker=D6nUhQ7o3TQwk243mgVS5hsdkuJk71fxZib3KxY4Upyv","https://www.defined.fi/sol/6eN1RvN5xo8najYpou5tjJ7hcLweontu5EHPqSJBpump?maker=D6nUhQ7o3TQwk243mgVS5hsdkuJk71fxZib3KxY4Upyv")</f>
        <v/>
      </c>
      <c r="M116">
        <f>HYPERLINK("https://dexscreener.com/solana/6eN1RvN5xo8najYpou5tjJ7hcLweontu5EHPqSJBpump?maker=D6nUhQ7o3TQwk243mgVS5hsdkuJk71fxZib3KxY4Upyv","https://dexscreener.com/solana/6eN1RvN5xo8najYpou5tjJ7hcLweontu5EHPqSJBpump?maker=D6nUhQ7o3TQwk243mgVS5hsdkuJk71fxZib3KxY4Upyv")</f>
        <v/>
      </c>
    </row>
    <row r="117">
      <c r="A117" t="inlineStr">
        <is>
          <t>BdYqxVbfofR5SrwwDdMhf6P7oGWQnbydFjY3ySpppump</t>
        </is>
      </c>
      <c r="B117" t="inlineStr">
        <is>
          <t>AG</t>
        </is>
      </c>
      <c r="C117" t="n">
        <v>4</v>
      </c>
      <c r="D117" t="n">
        <v>0.513</v>
      </c>
      <c r="E117" t="n">
        <v>0.53</v>
      </c>
      <c r="F117" t="n">
        <v>0.971</v>
      </c>
      <c r="G117" t="n">
        <v>1.48</v>
      </c>
      <c r="H117" t="n">
        <v>1</v>
      </c>
      <c r="I117" t="n">
        <v>2</v>
      </c>
      <c r="J117" t="n">
        <v>-1</v>
      </c>
      <c r="K117" t="n">
        <v>-1</v>
      </c>
      <c r="L117">
        <f>HYPERLINK("https://www.defined.fi/sol/BdYqxVbfofR5SrwwDdMhf6P7oGWQnbydFjY3ySpppump?maker=D6nUhQ7o3TQwk243mgVS5hsdkuJk71fxZib3KxY4Upyv","https://www.defined.fi/sol/BdYqxVbfofR5SrwwDdMhf6P7oGWQnbydFjY3ySpppump?maker=D6nUhQ7o3TQwk243mgVS5hsdkuJk71fxZib3KxY4Upyv")</f>
        <v/>
      </c>
      <c r="M117">
        <f>HYPERLINK("https://dexscreener.com/solana/BdYqxVbfofR5SrwwDdMhf6P7oGWQnbydFjY3ySpppump?maker=D6nUhQ7o3TQwk243mgVS5hsdkuJk71fxZib3KxY4Upyv","https://dexscreener.com/solana/BdYqxVbfofR5SrwwDdMhf6P7oGWQnbydFjY3ySpppump?maker=D6nUhQ7o3TQwk243mgVS5hsdkuJk71fxZib3KxY4Upyv")</f>
        <v/>
      </c>
    </row>
    <row r="118">
      <c r="A118" t="inlineStr">
        <is>
          <t>Ap1LGvmiznrJKD1N7vGv9VHhziZDiyuSt2SMRSXhpump</t>
        </is>
      </c>
      <c r="B118" t="inlineStr">
        <is>
          <t>Froge</t>
        </is>
      </c>
      <c r="C118" t="n">
        <v>4</v>
      </c>
      <c r="D118" t="n">
        <v>-0.671</v>
      </c>
      <c r="E118" t="n">
        <v>-0.6899999999999999</v>
      </c>
      <c r="F118" t="n">
        <v>0.973</v>
      </c>
      <c r="G118" t="n">
        <v>0.303</v>
      </c>
      <c r="H118" t="n">
        <v>1</v>
      </c>
      <c r="I118" t="n">
        <v>1</v>
      </c>
      <c r="J118" t="n">
        <v>-1</v>
      </c>
      <c r="K118" t="n">
        <v>-1</v>
      </c>
      <c r="L118">
        <f>HYPERLINK("https://www.defined.fi/sol/Ap1LGvmiznrJKD1N7vGv9VHhziZDiyuSt2SMRSXhpump?maker=D6nUhQ7o3TQwk243mgVS5hsdkuJk71fxZib3KxY4Upyv","https://www.defined.fi/sol/Ap1LGvmiznrJKD1N7vGv9VHhziZDiyuSt2SMRSXhpump?maker=D6nUhQ7o3TQwk243mgVS5hsdkuJk71fxZib3KxY4Upyv")</f>
        <v/>
      </c>
      <c r="M118">
        <f>HYPERLINK("https://dexscreener.com/solana/Ap1LGvmiznrJKD1N7vGv9VHhziZDiyuSt2SMRSXhpump?maker=D6nUhQ7o3TQwk243mgVS5hsdkuJk71fxZib3KxY4Upyv","https://dexscreener.com/solana/Ap1LGvmiznrJKD1N7vGv9VHhziZDiyuSt2SMRSXhpump?maker=D6nUhQ7o3TQwk243mgVS5hsdkuJk71fxZib3KxY4Upyv")</f>
        <v/>
      </c>
    </row>
    <row r="119">
      <c r="A119" t="inlineStr">
        <is>
          <t>HARtJ59CppKcEuXfW8DcpxH5W46WLL4LQEQKMBv6pump</t>
        </is>
      </c>
      <c r="B119" t="inlineStr">
        <is>
          <t>Musika</t>
        </is>
      </c>
      <c r="C119" t="n">
        <v>4</v>
      </c>
      <c r="D119" t="n">
        <v>1.15</v>
      </c>
      <c r="E119" t="n">
        <v>0.59</v>
      </c>
      <c r="F119" t="n">
        <v>1.93</v>
      </c>
      <c r="G119" t="n">
        <v>3.08</v>
      </c>
      <c r="H119" t="n">
        <v>2</v>
      </c>
      <c r="I119" t="n">
        <v>3</v>
      </c>
      <c r="J119" t="n">
        <v>-1</v>
      </c>
      <c r="K119" t="n">
        <v>-1</v>
      </c>
      <c r="L119">
        <f>HYPERLINK("https://www.defined.fi/sol/HARtJ59CppKcEuXfW8DcpxH5W46WLL4LQEQKMBv6pump?maker=D6nUhQ7o3TQwk243mgVS5hsdkuJk71fxZib3KxY4Upyv","https://www.defined.fi/sol/HARtJ59CppKcEuXfW8DcpxH5W46WLL4LQEQKMBv6pump?maker=D6nUhQ7o3TQwk243mgVS5hsdkuJk71fxZib3KxY4Upyv")</f>
        <v/>
      </c>
      <c r="M119">
        <f>HYPERLINK("https://dexscreener.com/solana/HARtJ59CppKcEuXfW8DcpxH5W46WLL4LQEQKMBv6pump?maker=D6nUhQ7o3TQwk243mgVS5hsdkuJk71fxZib3KxY4Upyv","https://dexscreener.com/solana/HARtJ59CppKcEuXfW8DcpxH5W46WLL4LQEQKMBv6pump?maker=D6nUhQ7o3TQwk243mgVS5hsdkuJk71fxZib3KxY4Upyv")</f>
        <v/>
      </c>
    </row>
    <row r="120">
      <c r="A120" t="inlineStr">
        <is>
          <t>7CsUZHG2Bjvkxe2qtBxNeM3BcyhQaawT2hgqMKexpump</t>
        </is>
      </c>
      <c r="B120" t="inlineStr">
        <is>
          <t>NEMO</t>
        </is>
      </c>
      <c r="C120" t="n">
        <v>4</v>
      </c>
      <c r="D120" t="n">
        <v>-0.852</v>
      </c>
      <c r="E120" t="n">
        <v>-0.88</v>
      </c>
      <c r="F120" t="n">
        <v>0.969</v>
      </c>
      <c r="G120" t="n">
        <v>0.116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HYPERLINK("https://www.defined.fi/sol/7CsUZHG2Bjvkxe2qtBxNeM3BcyhQaawT2hgqMKexpump?maker=D6nUhQ7o3TQwk243mgVS5hsdkuJk71fxZib3KxY4Upyv","https://www.defined.fi/sol/7CsUZHG2Bjvkxe2qtBxNeM3BcyhQaawT2hgqMKexpump?maker=D6nUhQ7o3TQwk243mgVS5hsdkuJk71fxZib3KxY4Upyv")</f>
        <v/>
      </c>
      <c r="M120">
        <f>HYPERLINK("https://dexscreener.com/solana/7CsUZHG2Bjvkxe2qtBxNeM3BcyhQaawT2hgqMKexpump?maker=D6nUhQ7o3TQwk243mgVS5hsdkuJk71fxZib3KxY4Upyv","https://dexscreener.com/solana/7CsUZHG2Bjvkxe2qtBxNeM3BcyhQaawT2hgqMKexpump?maker=D6nUhQ7o3TQwk243mgVS5hsdkuJk71fxZib3KxY4Upyv")</f>
        <v/>
      </c>
    </row>
    <row r="121">
      <c r="A121" t="inlineStr">
        <is>
          <t>CTvCrYueceHsFHKesn9JmGkscKwDs6akBEhVpb1Cpump</t>
        </is>
      </c>
      <c r="B121" t="inlineStr">
        <is>
          <t>Bagmen</t>
        </is>
      </c>
      <c r="C121" t="n">
        <v>4</v>
      </c>
      <c r="D121" t="n">
        <v>-10.82</v>
      </c>
      <c r="E121" t="n">
        <v>-0.62</v>
      </c>
      <c r="F121" t="n">
        <v>17.57</v>
      </c>
      <c r="G121" t="n">
        <v>6.75</v>
      </c>
      <c r="H121" t="n">
        <v>4</v>
      </c>
      <c r="I121" t="n">
        <v>3</v>
      </c>
      <c r="J121" t="n">
        <v>-1</v>
      </c>
      <c r="K121" t="n">
        <v>-1</v>
      </c>
      <c r="L121">
        <f>HYPERLINK("https://www.defined.fi/sol/CTvCrYueceHsFHKesn9JmGkscKwDs6akBEhVpb1Cpump?maker=D6nUhQ7o3TQwk243mgVS5hsdkuJk71fxZib3KxY4Upyv","https://www.defined.fi/sol/CTvCrYueceHsFHKesn9JmGkscKwDs6akBEhVpb1Cpump?maker=D6nUhQ7o3TQwk243mgVS5hsdkuJk71fxZib3KxY4Upyv")</f>
        <v/>
      </c>
      <c r="M121">
        <f>HYPERLINK("https://dexscreener.com/solana/CTvCrYueceHsFHKesn9JmGkscKwDs6akBEhVpb1Cpump?maker=D6nUhQ7o3TQwk243mgVS5hsdkuJk71fxZib3KxY4Upyv","https://dexscreener.com/solana/CTvCrYueceHsFHKesn9JmGkscKwDs6akBEhVpb1Cpump?maker=D6nUhQ7o3TQwk243mgVS5hsdkuJk71fxZib3KxY4Upyv")</f>
        <v/>
      </c>
    </row>
    <row r="122">
      <c r="A122" t="inlineStr">
        <is>
          <t>ASQatjibC4G9LTTe4J1CYnkRHALCZ2n47iRVJ58Wpump</t>
        </is>
      </c>
      <c r="B122" t="inlineStr">
        <is>
          <t>TRUMPAI</t>
        </is>
      </c>
      <c r="C122" t="n">
        <v>4</v>
      </c>
      <c r="D122" t="n">
        <v>-0.51</v>
      </c>
      <c r="E122" t="n">
        <v>-0.53</v>
      </c>
      <c r="F122" t="n">
        <v>0.967</v>
      </c>
      <c r="G122" t="n">
        <v>0.457</v>
      </c>
      <c r="H122" t="n">
        <v>1</v>
      </c>
      <c r="I122" t="n">
        <v>1</v>
      </c>
      <c r="J122" t="n">
        <v>-1</v>
      </c>
      <c r="K122" t="n">
        <v>-1</v>
      </c>
      <c r="L122">
        <f>HYPERLINK("https://www.defined.fi/sol/ASQatjibC4G9LTTe4J1CYnkRHALCZ2n47iRVJ58Wpump?maker=D6nUhQ7o3TQwk243mgVS5hsdkuJk71fxZib3KxY4Upyv","https://www.defined.fi/sol/ASQatjibC4G9LTTe4J1CYnkRHALCZ2n47iRVJ58Wpump?maker=D6nUhQ7o3TQwk243mgVS5hsdkuJk71fxZib3KxY4Upyv")</f>
        <v/>
      </c>
      <c r="M122">
        <f>HYPERLINK("https://dexscreener.com/solana/ASQatjibC4G9LTTe4J1CYnkRHALCZ2n47iRVJ58Wpump?maker=D6nUhQ7o3TQwk243mgVS5hsdkuJk71fxZib3KxY4Upyv","https://dexscreener.com/solana/ASQatjibC4G9LTTe4J1CYnkRHALCZ2n47iRVJ58Wpump?maker=D6nUhQ7o3TQwk243mgVS5hsdkuJk71fxZib3KxY4Upyv")</f>
        <v/>
      </c>
    </row>
    <row r="123">
      <c r="A123" t="inlineStr">
        <is>
          <t>GqmEdRD3zGUZdYPeuDeXxCc8Cj1DBmGSYK97TCwSpump</t>
        </is>
      </c>
      <c r="B123" t="inlineStr">
        <is>
          <t>e/acc</t>
        </is>
      </c>
      <c r="C123" t="n">
        <v>5</v>
      </c>
      <c r="D123" t="n">
        <v>-2.26</v>
      </c>
      <c r="E123" t="n">
        <v>-0.58</v>
      </c>
      <c r="F123" t="n">
        <v>3.85</v>
      </c>
      <c r="G123" t="n">
        <v>1.6</v>
      </c>
      <c r="H123" t="n">
        <v>3</v>
      </c>
      <c r="I123" t="n">
        <v>1</v>
      </c>
      <c r="J123" t="n">
        <v>-1</v>
      </c>
      <c r="K123" t="n">
        <v>-1</v>
      </c>
      <c r="L123">
        <f>HYPERLINK("https://www.defined.fi/sol/GqmEdRD3zGUZdYPeuDeXxCc8Cj1DBmGSYK97TCwSpump?maker=D6nUhQ7o3TQwk243mgVS5hsdkuJk71fxZib3KxY4Upyv","https://www.defined.fi/sol/GqmEdRD3zGUZdYPeuDeXxCc8Cj1DBmGSYK97TCwSpump?maker=D6nUhQ7o3TQwk243mgVS5hsdkuJk71fxZib3KxY4Upyv")</f>
        <v/>
      </c>
      <c r="M123">
        <f>HYPERLINK("https://dexscreener.com/solana/GqmEdRD3zGUZdYPeuDeXxCc8Cj1DBmGSYK97TCwSpump?maker=D6nUhQ7o3TQwk243mgVS5hsdkuJk71fxZib3KxY4Upyv","https://dexscreener.com/solana/GqmEdRD3zGUZdYPeuDeXxCc8Cj1DBmGSYK97TCwSpump?maker=D6nUhQ7o3TQwk243mgVS5hsdkuJk71fxZib3KxY4Upyv")</f>
        <v/>
      </c>
    </row>
    <row r="124">
      <c r="A124" t="inlineStr">
        <is>
          <t>DPEPsFbcwLhNQP9RWZDCaQUnDtdRjRCAom5gLWa5pump</t>
        </is>
      </c>
      <c r="B124" t="inlineStr">
        <is>
          <t>IOLY</t>
        </is>
      </c>
      <c r="C124" t="n">
        <v>5</v>
      </c>
      <c r="D124" t="n">
        <v>-0.905</v>
      </c>
      <c r="E124" t="n">
        <v>-0.1</v>
      </c>
      <c r="F124" t="n">
        <v>8.82</v>
      </c>
      <c r="G124" t="n">
        <v>7.92</v>
      </c>
      <c r="H124" t="n">
        <v>4</v>
      </c>
      <c r="I124" t="n">
        <v>3</v>
      </c>
      <c r="J124" t="n">
        <v>-1</v>
      </c>
      <c r="K124" t="n">
        <v>-1</v>
      </c>
      <c r="L124">
        <f>HYPERLINK("https://www.defined.fi/sol/DPEPsFbcwLhNQP9RWZDCaQUnDtdRjRCAom5gLWa5pump?maker=D6nUhQ7o3TQwk243mgVS5hsdkuJk71fxZib3KxY4Upyv","https://www.defined.fi/sol/DPEPsFbcwLhNQP9RWZDCaQUnDtdRjRCAom5gLWa5pump?maker=D6nUhQ7o3TQwk243mgVS5hsdkuJk71fxZib3KxY4Upyv")</f>
        <v/>
      </c>
      <c r="M124">
        <f>HYPERLINK("https://dexscreener.com/solana/DPEPsFbcwLhNQP9RWZDCaQUnDtdRjRCAom5gLWa5pump?maker=D6nUhQ7o3TQwk243mgVS5hsdkuJk71fxZib3KxY4Upyv","https://dexscreener.com/solana/DPEPsFbcwLhNQP9RWZDCaQUnDtdRjRCAom5gLWa5pump?maker=D6nUhQ7o3TQwk243mgVS5hsdkuJk71fxZib3KxY4Upyv")</f>
        <v/>
      </c>
    </row>
    <row r="125">
      <c r="A125" t="inlineStr">
        <is>
          <t>9NxRqJWLKTvVaevx5eZne8QyRutVDohF1vAR4sywpump</t>
        </is>
      </c>
      <c r="B125" t="inlineStr">
        <is>
          <t>Effective</t>
        </is>
      </c>
      <c r="C125" t="n">
        <v>5</v>
      </c>
      <c r="D125" t="n">
        <v>0.86</v>
      </c>
      <c r="E125" t="n">
        <v>0.89</v>
      </c>
      <c r="F125" t="n">
        <v>0.97</v>
      </c>
      <c r="G125" t="n">
        <v>1.83</v>
      </c>
      <c r="H125" t="n">
        <v>1</v>
      </c>
      <c r="I125" t="n">
        <v>1</v>
      </c>
      <c r="J125" t="n">
        <v>-1</v>
      </c>
      <c r="K125" t="n">
        <v>-1</v>
      </c>
      <c r="L125">
        <f>HYPERLINK("https://www.defined.fi/sol/9NxRqJWLKTvVaevx5eZne8QyRutVDohF1vAR4sywpump?maker=D6nUhQ7o3TQwk243mgVS5hsdkuJk71fxZib3KxY4Upyv","https://www.defined.fi/sol/9NxRqJWLKTvVaevx5eZne8QyRutVDohF1vAR4sywpump?maker=D6nUhQ7o3TQwk243mgVS5hsdkuJk71fxZib3KxY4Upyv")</f>
        <v/>
      </c>
      <c r="M125">
        <f>HYPERLINK("https://dexscreener.com/solana/9NxRqJWLKTvVaevx5eZne8QyRutVDohF1vAR4sywpump?maker=D6nUhQ7o3TQwk243mgVS5hsdkuJk71fxZib3KxY4Upyv","https://dexscreener.com/solana/9NxRqJWLKTvVaevx5eZne8QyRutVDohF1vAR4sywpump?maker=D6nUhQ7o3TQwk243mgVS5hsdkuJk71fxZib3KxY4Upyv")</f>
        <v/>
      </c>
    </row>
    <row r="126">
      <c r="A126" t="inlineStr">
        <is>
          <t>H6VmKygE9CZSERCrbZz3fLrCSw3Pw9iN98kNwyPJpump</t>
        </is>
      </c>
      <c r="B126" t="inlineStr">
        <is>
          <t>unknown_H6Vm</t>
        </is>
      </c>
      <c r="C126" t="n">
        <v>5</v>
      </c>
      <c r="D126" t="n">
        <v>-0.331</v>
      </c>
      <c r="E126" t="n">
        <v>-0.34</v>
      </c>
      <c r="F126" t="n">
        <v>0.977</v>
      </c>
      <c r="G126" t="n">
        <v>0.646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HYPERLINK("https://www.defined.fi/sol/H6VmKygE9CZSERCrbZz3fLrCSw3Pw9iN98kNwyPJpump?maker=D6nUhQ7o3TQwk243mgVS5hsdkuJk71fxZib3KxY4Upyv","https://www.defined.fi/sol/H6VmKygE9CZSERCrbZz3fLrCSw3Pw9iN98kNwyPJpump?maker=D6nUhQ7o3TQwk243mgVS5hsdkuJk71fxZib3KxY4Upyv")</f>
        <v/>
      </c>
      <c r="M126">
        <f>HYPERLINK("https://dexscreener.com/solana/H6VmKygE9CZSERCrbZz3fLrCSw3Pw9iN98kNwyPJpump?maker=D6nUhQ7o3TQwk243mgVS5hsdkuJk71fxZib3KxY4Upyv","https://dexscreener.com/solana/H6VmKygE9CZSERCrbZz3fLrCSw3Pw9iN98kNwyPJpump?maker=D6nUhQ7o3TQwk243mgVS5hsdkuJk71fxZib3KxY4Upyv")</f>
        <v/>
      </c>
    </row>
    <row r="127">
      <c r="A127" t="inlineStr">
        <is>
          <t>CSEkG3mT5P1GUf4HZTHdVk1syKFN6gQWokbZ4jDWpump</t>
        </is>
      </c>
      <c r="B127" t="inlineStr">
        <is>
          <t>Lump</t>
        </is>
      </c>
      <c r="C127" t="n">
        <v>5</v>
      </c>
      <c r="D127" t="n">
        <v>-0.216</v>
      </c>
      <c r="E127" t="n">
        <v>-0.22</v>
      </c>
      <c r="F127" t="n">
        <v>0.976</v>
      </c>
      <c r="G127" t="n">
        <v>0.76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HYPERLINK("https://www.defined.fi/sol/CSEkG3mT5P1GUf4HZTHdVk1syKFN6gQWokbZ4jDWpump?maker=D6nUhQ7o3TQwk243mgVS5hsdkuJk71fxZib3KxY4Upyv","https://www.defined.fi/sol/CSEkG3mT5P1GUf4HZTHdVk1syKFN6gQWokbZ4jDWpump?maker=D6nUhQ7o3TQwk243mgVS5hsdkuJk71fxZib3KxY4Upyv")</f>
        <v/>
      </c>
      <c r="M127">
        <f>HYPERLINK("https://dexscreener.com/solana/CSEkG3mT5P1GUf4HZTHdVk1syKFN6gQWokbZ4jDWpump?maker=D6nUhQ7o3TQwk243mgVS5hsdkuJk71fxZib3KxY4Upyv","https://dexscreener.com/solana/CSEkG3mT5P1GUf4HZTHdVk1syKFN6gQWokbZ4jDWpump?maker=D6nUhQ7o3TQwk243mgVS5hsdkuJk71fxZib3KxY4Upyv")</f>
        <v/>
      </c>
    </row>
    <row r="128">
      <c r="A128" t="inlineStr">
        <is>
          <t>5cvA4oDAWVErN7cV2hen6We5pZ2hWEAzuLw9TSKbpump</t>
        </is>
      </c>
      <c r="B128" t="inlineStr">
        <is>
          <t>luna</t>
        </is>
      </c>
      <c r="C128" t="n">
        <v>5</v>
      </c>
      <c r="D128" t="n">
        <v>0.139</v>
      </c>
      <c r="E128" t="n">
        <v>0.07000000000000001</v>
      </c>
      <c r="F128" t="n">
        <v>1.94</v>
      </c>
      <c r="G128" t="n">
        <v>2.08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HYPERLINK("https://www.defined.fi/sol/5cvA4oDAWVErN7cV2hen6We5pZ2hWEAzuLw9TSKbpump?maker=D6nUhQ7o3TQwk243mgVS5hsdkuJk71fxZib3KxY4Upyv","https://www.defined.fi/sol/5cvA4oDAWVErN7cV2hen6We5pZ2hWEAzuLw9TSKbpump?maker=D6nUhQ7o3TQwk243mgVS5hsdkuJk71fxZib3KxY4Upyv")</f>
        <v/>
      </c>
      <c r="M128">
        <f>HYPERLINK("https://dexscreener.com/solana/5cvA4oDAWVErN7cV2hen6We5pZ2hWEAzuLw9TSKbpump?maker=D6nUhQ7o3TQwk243mgVS5hsdkuJk71fxZib3KxY4Upyv","https://dexscreener.com/solana/5cvA4oDAWVErN7cV2hen6We5pZ2hWEAzuLw9TSKbpump?maker=D6nUhQ7o3TQwk243mgVS5hsdkuJk71fxZib3KxY4Upyv")</f>
        <v/>
      </c>
    </row>
    <row r="129">
      <c r="A129" t="inlineStr">
        <is>
          <t>A8LoZLyrQ1kdL3iCXrHw39R8PfWBRaMaPSdDpr2rpump</t>
        </is>
      </c>
      <c r="B129" t="inlineStr">
        <is>
          <t>Faust</t>
        </is>
      </c>
      <c r="C129" t="n">
        <v>5</v>
      </c>
      <c r="D129" t="n">
        <v>-0.791</v>
      </c>
      <c r="E129" t="n">
        <v>-0.41</v>
      </c>
      <c r="F129" t="n">
        <v>1.95</v>
      </c>
      <c r="G129" t="n">
        <v>1.16</v>
      </c>
      <c r="H129" t="n">
        <v>1</v>
      </c>
      <c r="I129" t="n">
        <v>1</v>
      </c>
      <c r="J129" t="n">
        <v>-1</v>
      </c>
      <c r="K129" t="n">
        <v>-1</v>
      </c>
      <c r="L129">
        <f>HYPERLINK("https://www.defined.fi/sol/A8LoZLyrQ1kdL3iCXrHw39R8PfWBRaMaPSdDpr2rpump?maker=D6nUhQ7o3TQwk243mgVS5hsdkuJk71fxZib3KxY4Upyv","https://www.defined.fi/sol/A8LoZLyrQ1kdL3iCXrHw39R8PfWBRaMaPSdDpr2rpump?maker=D6nUhQ7o3TQwk243mgVS5hsdkuJk71fxZib3KxY4Upyv")</f>
        <v/>
      </c>
      <c r="M129">
        <f>HYPERLINK("https://dexscreener.com/solana/A8LoZLyrQ1kdL3iCXrHw39R8PfWBRaMaPSdDpr2rpump?maker=D6nUhQ7o3TQwk243mgVS5hsdkuJk71fxZib3KxY4Upyv","https://dexscreener.com/solana/A8LoZLyrQ1kdL3iCXrHw39R8PfWBRaMaPSdDpr2rpump?maker=D6nUhQ7o3TQwk243mgVS5hsdkuJk71fxZib3KxY4Upyv")</f>
        <v/>
      </c>
    </row>
    <row r="130">
      <c r="A130" t="inlineStr">
        <is>
          <t>EEbJZRtnLfvCx442dS6TRad1uWNvR3erhVycN3RKpump</t>
        </is>
      </c>
      <c r="B130" t="inlineStr">
        <is>
          <t>Fwogus</t>
        </is>
      </c>
      <c r="C130" t="n">
        <v>5</v>
      </c>
      <c r="D130" t="n">
        <v>0.823</v>
      </c>
      <c r="E130" t="n">
        <v>0.42</v>
      </c>
      <c r="F130" t="n">
        <v>1.95</v>
      </c>
      <c r="G130" t="n">
        <v>2.78</v>
      </c>
      <c r="H130" t="n">
        <v>1</v>
      </c>
      <c r="I130" t="n">
        <v>1</v>
      </c>
      <c r="J130" t="n">
        <v>-1</v>
      </c>
      <c r="K130" t="n">
        <v>-1</v>
      </c>
      <c r="L130">
        <f>HYPERLINK("https://www.defined.fi/sol/EEbJZRtnLfvCx442dS6TRad1uWNvR3erhVycN3RKpump?maker=D6nUhQ7o3TQwk243mgVS5hsdkuJk71fxZib3KxY4Upyv","https://www.defined.fi/sol/EEbJZRtnLfvCx442dS6TRad1uWNvR3erhVycN3RKpump?maker=D6nUhQ7o3TQwk243mgVS5hsdkuJk71fxZib3KxY4Upyv")</f>
        <v/>
      </c>
      <c r="M130">
        <f>HYPERLINK("https://dexscreener.com/solana/EEbJZRtnLfvCx442dS6TRad1uWNvR3erhVycN3RKpump?maker=D6nUhQ7o3TQwk243mgVS5hsdkuJk71fxZib3KxY4Upyv","https://dexscreener.com/solana/EEbJZRtnLfvCx442dS6TRad1uWNvR3erhVycN3RKpump?maker=D6nUhQ7o3TQwk243mgVS5hsdkuJk71fxZib3KxY4Upyv")</f>
        <v/>
      </c>
    </row>
    <row r="131">
      <c r="A131" t="inlineStr">
        <is>
          <t>GLqavGgxjwP2gdVoooPzX3HPxPG2YiHJx8PDUEL7pump</t>
        </is>
      </c>
      <c r="B131" t="inlineStr">
        <is>
          <t>GNT</t>
        </is>
      </c>
      <c r="C131" t="n">
        <v>5</v>
      </c>
      <c r="D131" t="n">
        <v>-6.53</v>
      </c>
      <c r="E131" t="n">
        <v>-0.72</v>
      </c>
      <c r="F131" t="n">
        <v>9</v>
      </c>
      <c r="G131" t="n">
        <v>2.47</v>
      </c>
      <c r="H131" t="n">
        <v>5</v>
      </c>
      <c r="I131" t="n">
        <v>1</v>
      </c>
      <c r="J131" t="n">
        <v>-1</v>
      </c>
      <c r="K131" t="n">
        <v>-1</v>
      </c>
      <c r="L131">
        <f>HYPERLINK("https://www.defined.fi/sol/GLqavGgxjwP2gdVoooPzX3HPxPG2YiHJx8PDUEL7pump?maker=D6nUhQ7o3TQwk243mgVS5hsdkuJk71fxZib3KxY4Upyv","https://www.defined.fi/sol/GLqavGgxjwP2gdVoooPzX3HPxPG2YiHJx8PDUEL7pump?maker=D6nUhQ7o3TQwk243mgVS5hsdkuJk71fxZib3KxY4Upyv")</f>
        <v/>
      </c>
      <c r="M131">
        <f>HYPERLINK("https://dexscreener.com/solana/GLqavGgxjwP2gdVoooPzX3HPxPG2YiHJx8PDUEL7pump?maker=D6nUhQ7o3TQwk243mgVS5hsdkuJk71fxZib3KxY4Upyv","https://dexscreener.com/solana/GLqavGgxjwP2gdVoooPzX3HPxPG2YiHJx8PDUEL7pump?maker=D6nUhQ7o3TQwk243mgVS5hsdkuJk71fxZib3KxY4Upyv")</f>
        <v/>
      </c>
    </row>
    <row r="132">
      <c r="A132" t="inlineStr">
        <is>
          <t>9ZKh81To4E9sGaBCYY2n7nvoaNiDLrRHDBD9thdopump</t>
        </is>
      </c>
      <c r="B132" t="inlineStr">
        <is>
          <t>DUST</t>
        </is>
      </c>
      <c r="C132" t="n">
        <v>5</v>
      </c>
      <c r="D132" t="n">
        <v>-0.358</v>
      </c>
      <c r="E132" t="n">
        <v>-0.36</v>
      </c>
      <c r="F132" t="n">
        <v>0.984</v>
      </c>
      <c r="G132" t="n">
        <v>0.626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HYPERLINK("https://www.defined.fi/sol/9ZKh81To4E9sGaBCYY2n7nvoaNiDLrRHDBD9thdopump?maker=D6nUhQ7o3TQwk243mgVS5hsdkuJk71fxZib3KxY4Upyv","https://www.defined.fi/sol/9ZKh81To4E9sGaBCYY2n7nvoaNiDLrRHDBD9thdopump?maker=D6nUhQ7o3TQwk243mgVS5hsdkuJk71fxZib3KxY4Upyv")</f>
        <v/>
      </c>
      <c r="M132">
        <f>HYPERLINK("https://dexscreener.com/solana/9ZKh81To4E9sGaBCYY2n7nvoaNiDLrRHDBD9thdopump?maker=D6nUhQ7o3TQwk243mgVS5hsdkuJk71fxZib3KxY4Upyv","https://dexscreener.com/solana/9ZKh81To4E9sGaBCYY2n7nvoaNiDLrRHDBD9thdopump?maker=D6nUhQ7o3TQwk243mgVS5hsdkuJk71fxZib3KxY4Upyv")</f>
        <v/>
      </c>
    </row>
    <row r="133">
      <c r="A133" t="inlineStr">
        <is>
          <t>6wo6TKVebW8RRxyT9CUFGFNHhoV8nwqwdZzm2QJXpump</t>
        </is>
      </c>
      <c r="B133" t="inlineStr">
        <is>
          <t>conviction</t>
        </is>
      </c>
      <c r="C133" t="n">
        <v>5</v>
      </c>
      <c r="D133" t="n">
        <v>0.193</v>
      </c>
      <c r="E133" t="n">
        <v>0.1</v>
      </c>
      <c r="F133" t="n">
        <v>1.97</v>
      </c>
      <c r="G133" t="n">
        <v>2.16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HYPERLINK("https://www.defined.fi/sol/6wo6TKVebW8RRxyT9CUFGFNHhoV8nwqwdZzm2QJXpump?maker=D6nUhQ7o3TQwk243mgVS5hsdkuJk71fxZib3KxY4Upyv","https://www.defined.fi/sol/6wo6TKVebW8RRxyT9CUFGFNHhoV8nwqwdZzm2QJXpump?maker=D6nUhQ7o3TQwk243mgVS5hsdkuJk71fxZib3KxY4Upyv")</f>
        <v/>
      </c>
      <c r="M133">
        <f>HYPERLINK("https://dexscreener.com/solana/6wo6TKVebW8RRxyT9CUFGFNHhoV8nwqwdZzm2QJXpump?maker=D6nUhQ7o3TQwk243mgVS5hsdkuJk71fxZib3KxY4Upyv","https://dexscreener.com/solana/6wo6TKVebW8RRxyT9CUFGFNHhoV8nwqwdZzm2QJXpump?maker=D6nUhQ7o3TQwk243mgVS5hsdkuJk71fxZib3KxY4Upyv")</f>
        <v/>
      </c>
    </row>
    <row r="134">
      <c r="A134" t="inlineStr">
        <is>
          <t>BA1SEotvY2PUjoCPnYjDacvfsdeDrftBQ29xzUwMpump</t>
        </is>
      </c>
      <c r="B134" t="inlineStr">
        <is>
          <t>JEET</t>
        </is>
      </c>
      <c r="C134" t="n">
        <v>5</v>
      </c>
      <c r="D134" t="n">
        <v>-1.43</v>
      </c>
      <c r="E134" t="n">
        <v>-1</v>
      </c>
      <c r="F134" t="n">
        <v>1.98</v>
      </c>
      <c r="G134" t="n">
        <v>0.543</v>
      </c>
      <c r="H134" t="n">
        <v>1</v>
      </c>
      <c r="I134" t="n">
        <v>1</v>
      </c>
      <c r="J134" t="n">
        <v>-1</v>
      </c>
      <c r="K134" t="n">
        <v>-1</v>
      </c>
      <c r="L134">
        <f>HYPERLINK("https://www.defined.fi/sol/BA1SEotvY2PUjoCPnYjDacvfsdeDrftBQ29xzUwMpump?maker=D6nUhQ7o3TQwk243mgVS5hsdkuJk71fxZib3KxY4Upyv","https://www.defined.fi/sol/BA1SEotvY2PUjoCPnYjDacvfsdeDrftBQ29xzUwMpump?maker=D6nUhQ7o3TQwk243mgVS5hsdkuJk71fxZib3KxY4Upyv")</f>
        <v/>
      </c>
      <c r="M134">
        <f>HYPERLINK("https://dexscreener.com/solana/BA1SEotvY2PUjoCPnYjDacvfsdeDrftBQ29xzUwMpump?maker=D6nUhQ7o3TQwk243mgVS5hsdkuJk71fxZib3KxY4Upyv","https://dexscreener.com/solana/BA1SEotvY2PUjoCPnYjDacvfsdeDrftBQ29xzUwMpump?maker=D6nUhQ7o3TQwk243mgVS5hsdkuJk71fxZib3KxY4Upyv")</f>
        <v/>
      </c>
    </row>
    <row r="135">
      <c r="A135" t="inlineStr">
        <is>
          <t>9h8KdT7w6aguiiE24N4gS9ZX6B2VzJjuNm3yCXzRpump</t>
        </is>
      </c>
      <c r="B135" t="inlineStr">
        <is>
          <t>cro</t>
        </is>
      </c>
      <c r="C135" t="n">
        <v>5</v>
      </c>
      <c r="D135" t="n">
        <v>-1.28</v>
      </c>
      <c r="E135" t="n">
        <v>-0.65</v>
      </c>
      <c r="F135" t="n">
        <v>1.97</v>
      </c>
      <c r="G135" t="n">
        <v>0.6870000000000001</v>
      </c>
      <c r="H135" t="n">
        <v>1</v>
      </c>
      <c r="I135" t="n">
        <v>1</v>
      </c>
      <c r="J135" t="n">
        <v>-1</v>
      </c>
      <c r="K135" t="n">
        <v>-1</v>
      </c>
      <c r="L135">
        <f>HYPERLINK("https://www.defined.fi/sol/9h8KdT7w6aguiiE24N4gS9ZX6B2VzJjuNm3yCXzRpump?maker=D6nUhQ7o3TQwk243mgVS5hsdkuJk71fxZib3KxY4Upyv","https://www.defined.fi/sol/9h8KdT7w6aguiiE24N4gS9ZX6B2VzJjuNm3yCXzRpump?maker=D6nUhQ7o3TQwk243mgVS5hsdkuJk71fxZib3KxY4Upyv")</f>
        <v/>
      </c>
      <c r="M135">
        <f>HYPERLINK("https://dexscreener.com/solana/9h8KdT7w6aguiiE24N4gS9ZX6B2VzJjuNm3yCXzRpump?maker=D6nUhQ7o3TQwk243mgVS5hsdkuJk71fxZib3KxY4Upyv","https://dexscreener.com/solana/9h8KdT7w6aguiiE24N4gS9ZX6B2VzJjuNm3yCXzRpump?maker=D6nUhQ7o3TQwk243mgVS5hsdkuJk71fxZib3KxY4Upyv")</f>
        <v/>
      </c>
    </row>
    <row r="136">
      <c r="A136" t="inlineStr">
        <is>
          <t>8iWsK2WH3AGviQwAnt43zvc8yLy6QMUSuv8PK2A7pump</t>
        </is>
      </c>
      <c r="B136" t="inlineStr">
        <is>
          <t>unknown_8iWs</t>
        </is>
      </c>
      <c r="C136" t="n">
        <v>5</v>
      </c>
      <c r="D136" t="n">
        <v>-1.15</v>
      </c>
      <c r="E136" t="n">
        <v>-0.23</v>
      </c>
      <c r="F136" t="n">
        <v>5.04</v>
      </c>
      <c r="G136" t="n">
        <v>3.89</v>
      </c>
      <c r="H136" t="n">
        <v>2</v>
      </c>
      <c r="I136" t="n">
        <v>2</v>
      </c>
      <c r="J136" t="n">
        <v>-1</v>
      </c>
      <c r="K136" t="n">
        <v>-1</v>
      </c>
      <c r="L136">
        <f>HYPERLINK("https://www.defined.fi/sol/8iWsK2WH3AGviQwAnt43zvc8yLy6QMUSuv8PK2A7pump?maker=D6nUhQ7o3TQwk243mgVS5hsdkuJk71fxZib3KxY4Upyv","https://www.defined.fi/sol/8iWsK2WH3AGviQwAnt43zvc8yLy6QMUSuv8PK2A7pump?maker=D6nUhQ7o3TQwk243mgVS5hsdkuJk71fxZib3KxY4Upyv")</f>
        <v/>
      </c>
      <c r="M136">
        <f>HYPERLINK("https://dexscreener.com/solana/8iWsK2WH3AGviQwAnt43zvc8yLy6QMUSuv8PK2A7pump?maker=D6nUhQ7o3TQwk243mgVS5hsdkuJk71fxZib3KxY4Upyv","https://dexscreener.com/solana/8iWsK2WH3AGviQwAnt43zvc8yLy6QMUSuv8PK2A7pump?maker=D6nUhQ7o3TQwk243mgVS5hsdkuJk71fxZib3KxY4Upyv")</f>
        <v/>
      </c>
    </row>
    <row r="137">
      <c r="A137" t="inlineStr">
        <is>
          <t>A3dgn47MytozEyWviRfTynFjaecvf6RdTp8bbNS7pump</t>
        </is>
      </c>
      <c r="B137" t="inlineStr">
        <is>
          <t>100M</t>
        </is>
      </c>
      <c r="C137" t="n">
        <v>5</v>
      </c>
      <c r="D137" t="n">
        <v>-3.93</v>
      </c>
      <c r="E137" t="n">
        <v>-0.36</v>
      </c>
      <c r="F137" t="n">
        <v>10.92</v>
      </c>
      <c r="G137" t="n">
        <v>6.99</v>
      </c>
      <c r="H137" t="n">
        <v>6</v>
      </c>
      <c r="I137" t="n">
        <v>2</v>
      </c>
      <c r="J137" t="n">
        <v>-1</v>
      </c>
      <c r="K137" t="n">
        <v>-1</v>
      </c>
      <c r="L137">
        <f>HYPERLINK("https://www.defined.fi/sol/A3dgn47MytozEyWviRfTynFjaecvf6RdTp8bbNS7pump?maker=D6nUhQ7o3TQwk243mgVS5hsdkuJk71fxZib3KxY4Upyv","https://www.defined.fi/sol/A3dgn47MytozEyWviRfTynFjaecvf6RdTp8bbNS7pump?maker=D6nUhQ7o3TQwk243mgVS5hsdkuJk71fxZib3KxY4Upyv")</f>
        <v/>
      </c>
      <c r="M137">
        <f>HYPERLINK("https://dexscreener.com/solana/A3dgn47MytozEyWviRfTynFjaecvf6RdTp8bbNS7pump?maker=D6nUhQ7o3TQwk243mgVS5hsdkuJk71fxZib3KxY4Upyv","https://dexscreener.com/solana/A3dgn47MytozEyWviRfTynFjaecvf6RdTp8bbNS7pump?maker=D6nUhQ7o3TQwk243mgVS5hsdkuJk71fxZib3KxY4Upyv")</f>
        <v/>
      </c>
    </row>
    <row r="138">
      <c r="A138" t="inlineStr">
        <is>
          <t>6oXQE9haR8kkipinGU8Lr7tqwo4WxYMBzGPu8vbupump</t>
        </is>
      </c>
      <c r="B138" t="inlineStr">
        <is>
          <t>RETARDAI</t>
        </is>
      </c>
      <c r="C138" t="n">
        <v>5</v>
      </c>
      <c r="D138" t="n">
        <v>4.52</v>
      </c>
      <c r="E138" t="n">
        <v>0.33</v>
      </c>
      <c r="F138" t="n">
        <v>13.73</v>
      </c>
      <c r="G138" t="n">
        <v>18.25</v>
      </c>
      <c r="H138" t="n">
        <v>5</v>
      </c>
      <c r="I138" t="n">
        <v>8</v>
      </c>
      <c r="J138" t="n">
        <v>-1</v>
      </c>
      <c r="K138" t="n">
        <v>-1</v>
      </c>
      <c r="L138">
        <f>HYPERLINK("https://www.defined.fi/sol/6oXQE9haR8kkipinGU8Lr7tqwo4WxYMBzGPu8vbupump?maker=D6nUhQ7o3TQwk243mgVS5hsdkuJk71fxZib3KxY4Upyv","https://www.defined.fi/sol/6oXQE9haR8kkipinGU8Lr7tqwo4WxYMBzGPu8vbupump?maker=D6nUhQ7o3TQwk243mgVS5hsdkuJk71fxZib3KxY4Upyv")</f>
        <v/>
      </c>
      <c r="M138">
        <f>HYPERLINK("https://dexscreener.com/solana/6oXQE9haR8kkipinGU8Lr7tqwo4WxYMBzGPu8vbupump?maker=D6nUhQ7o3TQwk243mgVS5hsdkuJk71fxZib3KxY4Upyv","https://dexscreener.com/solana/6oXQE9haR8kkipinGU8Lr7tqwo4WxYMBzGPu8vbupump?maker=D6nUhQ7o3TQwk243mgVS5hsdkuJk71fxZib3KxY4Upyv")</f>
        <v/>
      </c>
    </row>
    <row r="139">
      <c r="A139" t="inlineStr">
        <is>
          <t>FWeyHrJL6XaLgi6mV6Zx895rEcnseegbE8m4mX5opump</t>
        </is>
      </c>
      <c r="B139" t="inlineStr">
        <is>
          <t>GigachadAI</t>
        </is>
      </c>
      <c r="C139" t="n">
        <v>5</v>
      </c>
      <c r="D139" t="n">
        <v>-0.487</v>
      </c>
      <c r="E139" t="n">
        <v>-1</v>
      </c>
      <c r="F139" t="n">
        <v>0.982</v>
      </c>
      <c r="G139" t="n">
        <v>0.494</v>
      </c>
      <c r="H139" t="n">
        <v>1</v>
      </c>
      <c r="I139" t="n">
        <v>1</v>
      </c>
      <c r="J139" t="n">
        <v>-1</v>
      </c>
      <c r="K139" t="n">
        <v>-1</v>
      </c>
      <c r="L139">
        <f>HYPERLINK("https://www.defined.fi/sol/FWeyHrJL6XaLgi6mV6Zx895rEcnseegbE8m4mX5opump?maker=D6nUhQ7o3TQwk243mgVS5hsdkuJk71fxZib3KxY4Upyv","https://www.defined.fi/sol/FWeyHrJL6XaLgi6mV6Zx895rEcnseegbE8m4mX5opump?maker=D6nUhQ7o3TQwk243mgVS5hsdkuJk71fxZib3KxY4Upyv")</f>
        <v/>
      </c>
      <c r="M139">
        <f>HYPERLINK("https://dexscreener.com/solana/FWeyHrJL6XaLgi6mV6Zx895rEcnseegbE8m4mX5opump?maker=D6nUhQ7o3TQwk243mgVS5hsdkuJk71fxZib3KxY4Upyv","https://dexscreener.com/solana/FWeyHrJL6XaLgi6mV6Zx895rEcnseegbE8m4mX5opump?maker=D6nUhQ7o3TQwk243mgVS5hsdkuJk71fxZib3KxY4Upyv")</f>
        <v/>
      </c>
    </row>
    <row r="140">
      <c r="A140" t="inlineStr">
        <is>
          <t>EbSPc2YGUHuGU1mxJgy7td6xskLiSk9NEVpPn9TYpump</t>
        </is>
      </c>
      <c r="B140" t="inlineStr">
        <is>
          <t>SMOWLS</t>
        </is>
      </c>
      <c r="C140" t="n">
        <v>5</v>
      </c>
      <c r="D140" t="n">
        <v>-0.652</v>
      </c>
      <c r="E140" t="n">
        <v>-0.66</v>
      </c>
      <c r="F140" t="n">
        <v>0.985</v>
      </c>
      <c r="G140" t="n">
        <v>0.333</v>
      </c>
      <c r="H140" t="n">
        <v>1</v>
      </c>
      <c r="I140" t="n">
        <v>1</v>
      </c>
      <c r="J140" t="n">
        <v>-1</v>
      </c>
      <c r="K140" t="n">
        <v>-1</v>
      </c>
      <c r="L140">
        <f>HYPERLINK("https://www.defined.fi/sol/EbSPc2YGUHuGU1mxJgy7td6xskLiSk9NEVpPn9TYpump?maker=D6nUhQ7o3TQwk243mgVS5hsdkuJk71fxZib3KxY4Upyv","https://www.defined.fi/sol/EbSPc2YGUHuGU1mxJgy7td6xskLiSk9NEVpPn9TYpump?maker=D6nUhQ7o3TQwk243mgVS5hsdkuJk71fxZib3KxY4Upyv")</f>
        <v/>
      </c>
      <c r="M140">
        <f>HYPERLINK("https://dexscreener.com/solana/EbSPc2YGUHuGU1mxJgy7td6xskLiSk9NEVpPn9TYpump?maker=D6nUhQ7o3TQwk243mgVS5hsdkuJk71fxZib3KxY4Upyv","https://dexscreener.com/solana/EbSPc2YGUHuGU1mxJgy7td6xskLiSk9NEVpPn9TYpump?maker=D6nUhQ7o3TQwk243mgVS5hsdkuJk71fxZib3KxY4Upyv")</f>
        <v/>
      </c>
    </row>
    <row r="141">
      <c r="A141" t="inlineStr">
        <is>
          <t>9hrHKKpgT7cHwu9ubt3Ysq87nDVEiBAwfWk1Uynopump</t>
        </is>
      </c>
      <c r="B141" t="inlineStr">
        <is>
          <t>AIPEOPLE</t>
        </is>
      </c>
      <c r="C141" t="n">
        <v>5</v>
      </c>
      <c r="D141" t="n">
        <v>-1</v>
      </c>
      <c r="E141" t="n">
        <v>-0.34</v>
      </c>
      <c r="F141" t="n">
        <v>2.95</v>
      </c>
      <c r="G141" t="n">
        <v>1.94</v>
      </c>
      <c r="H141" t="n">
        <v>2</v>
      </c>
      <c r="I141" t="n">
        <v>1</v>
      </c>
      <c r="J141" t="n">
        <v>-1</v>
      </c>
      <c r="K141" t="n">
        <v>-1</v>
      </c>
      <c r="L141">
        <f>HYPERLINK("https://www.defined.fi/sol/9hrHKKpgT7cHwu9ubt3Ysq87nDVEiBAwfWk1Uynopump?maker=D6nUhQ7o3TQwk243mgVS5hsdkuJk71fxZib3KxY4Upyv","https://www.defined.fi/sol/9hrHKKpgT7cHwu9ubt3Ysq87nDVEiBAwfWk1Uynopump?maker=D6nUhQ7o3TQwk243mgVS5hsdkuJk71fxZib3KxY4Upyv")</f>
        <v/>
      </c>
      <c r="M141">
        <f>HYPERLINK("https://dexscreener.com/solana/9hrHKKpgT7cHwu9ubt3Ysq87nDVEiBAwfWk1Uynopump?maker=D6nUhQ7o3TQwk243mgVS5hsdkuJk71fxZib3KxY4Upyv","https://dexscreener.com/solana/9hrHKKpgT7cHwu9ubt3Ysq87nDVEiBAwfWk1Uynopump?maker=D6nUhQ7o3TQwk243mgVS5hsdkuJk71fxZib3KxY4Upyv")</f>
        <v/>
      </c>
    </row>
    <row r="142">
      <c r="A142" t="inlineStr">
        <is>
          <t>75LKyFRxw1LZ21cygwvHb9KZ57YaRGZmTemf9zJpump</t>
        </is>
      </c>
      <c r="B142" t="inlineStr">
        <is>
          <t>AIReddit</t>
        </is>
      </c>
      <c r="C142" t="n">
        <v>5</v>
      </c>
      <c r="D142" t="n">
        <v>-0.173</v>
      </c>
      <c r="E142" t="n">
        <v>-0.17</v>
      </c>
      <c r="F142" t="n">
        <v>0.991</v>
      </c>
      <c r="G142" t="n">
        <v>0.8179999999999999</v>
      </c>
      <c r="H142" t="n">
        <v>1</v>
      </c>
      <c r="I142" t="n">
        <v>1</v>
      </c>
      <c r="J142" t="n">
        <v>-1</v>
      </c>
      <c r="K142" t="n">
        <v>-1</v>
      </c>
      <c r="L142">
        <f>HYPERLINK("https://www.defined.fi/sol/75LKyFRxw1LZ21cygwvHb9KZ57YaRGZmTemf9zJpump?maker=D6nUhQ7o3TQwk243mgVS5hsdkuJk71fxZib3KxY4Upyv","https://www.defined.fi/sol/75LKyFRxw1LZ21cygwvHb9KZ57YaRGZmTemf9zJpump?maker=D6nUhQ7o3TQwk243mgVS5hsdkuJk71fxZib3KxY4Upyv")</f>
        <v/>
      </c>
      <c r="M142">
        <f>HYPERLINK("https://dexscreener.com/solana/75LKyFRxw1LZ21cygwvHb9KZ57YaRGZmTemf9zJpump?maker=D6nUhQ7o3TQwk243mgVS5hsdkuJk71fxZib3KxY4Upyv","https://dexscreener.com/solana/75LKyFRxw1LZ21cygwvHb9KZ57YaRGZmTemf9zJpump?maker=D6nUhQ7o3TQwk243mgVS5hsdkuJk71fxZib3KxY4Upyv")</f>
        <v/>
      </c>
    </row>
    <row r="143">
      <c r="A143" t="inlineStr">
        <is>
          <t>4nnd5Ejxj9sxXttWT2XhHvbR6fL5QtNCiR1DssaFEvgo</t>
        </is>
      </c>
      <c r="B143" t="inlineStr">
        <is>
          <t>GEFE</t>
        </is>
      </c>
      <c r="C143" t="n">
        <v>5</v>
      </c>
      <c r="D143" t="n">
        <v>-1.9</v>
      </c>
      <c r="E143" t="n">
        <v>-0.97</v>
      </c>
      <c r="F143" t="n">
        <v>1.96</v>
      </c>
      <c r="G143" t="n">
        <v>0.061</v>
      </c>
      <c r="H143" t="n">
        <v>1</v>
      </c>
      <c r="I143" t="n">
        <v>1</v>
      </c>
      <c r="J143" t="n">
        <v>-1</v>
      </c>
      <c r="K143" t="n">
        <v>-1</v>
      </c>
      <c r="L143">
        <f>HYPERLINK("https://www.defined.fi/sol/4nnd5Ejxj9sxXttWT2XhHvbR6fL5QtNCiR1DssaFEvgo?maker=D6nUhQ7o3TQwk243mgVS5hsdkuJk71fxZib3KxY4Upyv","https://www.defined.fi/sol/4nnd5Ejxj9sxXttWT2XhHvbR6fL5QtNCiR1DssaFEvgo?maker=D6nUhQ7o3TQwk243mgVS5hsdkuJk71fxZib3KxY4Upyv")</f>
        <v/>
      </c>
      <c r="M143">
        <f>HYPERLINK("https://dexscreener.com/solana/4nnd5Ejxj9sxXttWT2XhHvbR6fL5QtNCiR1DssaFEvgo?maker=D6nUhQ7o3TQwk243mgVS5hsdkuJk71fxZib3KxY4Upyv","https://dexscreener.com/solana/4nnd5Ejxj9sxXttWT2XhHvbR6fL5QtNCiR1DssaFEvgo?maker=D6nUhQ7o3TQwk243mgVS5hsdkuJk71fxZib3KxY4Upyv")</f>
        <v/>
      </c>
    </row>
    <row r="144">
      <c r="A144" t="inlineStr">
        <is>
          <t>GpFPrZ9bQrc9UewwnRP99AMDFxEVo9WpEDBEbefrpump</t>
        </is>
      </c>
      <c r="B144" t="inlineStr">
        <is>
          <t>AIKOL</t>
        </is>
      </c>
      <c r="C144" t="n">
        <v>5</v>
      </c>
      <c r="D144" t="n">
        <v>-21.02</v>
      </c>
      <c r="E144" t="n">
        <v>-0.85</v>
      </c>
      <c r="F144" t="n">
        <v>24.77</v>
      </c>
      <c r="G144" t="n">
        <v>3.75</v>
      </c>
      <c r="H144" t="n">
        <v>5</v>
      </c>
      <c r="I144" t="n">
        <v>1</v>
      </c>
      <c r="J144" t="n">
        <v>-1</v>
      </c>
      <c r="K144" t="n">
        <v>-1</v>
      </c>
      <c r="L144">
        <f>HYPERLINK("https://www.defined.fi/sol/GpFPrZ9bQrc9UewwnRP99AMDFxEVo9WpEDBEbefrpump?maker=D6nUhQ7o3TQwk243mgVS5hsdkuJk71fxZib3KxY4Upyv","https://www.defined.fi/sol/GpFPrZ9bQrc9UewwnRP99AMDFxEVo9WpEDBEbefrpump?maker=D6nUhQ7o3TQwk243mgVS5hsdkuJk71fxZib3KxY4Upyv")</f>
        <v/>
      </c>
      <c r="M144">
        <f>HYPERLINK("https://dexscreener.com/solana/GpFPrZ9bQrc9UewwnRP99AMDFxEVo9WpEDBEbefrpump?maker=D6nUhQ7o3TQwk243mgVS5hsdkuJk71fxZib3KxY4Upyv","https://dexscreener.com/solana/GpFPrZ9bQrc9UewwnRP99AMDFxEVo9WpEDBEbefrpump?maker=D6nUhQ7o3TQwk243mgVS5hsdkuJk71fxZib3KxY4Upyv")</f>
        <v/>
      </c>
    </row>
    <row r="145">
      <c r="A145" t="inlineStr">
        <is>
          <t>5XNNoE1vm6c1HbZZGySDB8tgW6i4wjTioKAV5NBdpump</t>
        </is>
      </c>
      <c r="B145" t="inlineStr">
        <is>
          <t>HACK</t>
        </is>
      </c>
      <c r="C145" t="n">
        <v>5</v>
      </c>
      <c r="D145" t="n">
        <v>0.045</v>
      </c>
      <c r="E145" t="n">
        <v>0.04</v>
      </c>
      <c r="F145" t="n">
        <v>0.991</v>
      </c>
      <c r="G145" t="n">
        <v>1.04</v>
      </c>
      <c r="H145" t="n">
        <v>1</v>
      </c>
      <c r="I145" t="n">
        <v>1</v>
      </c>
      <c r="J145" t="n">
        <v>-1</v>
      </c>
      <c r="K145" t="n">
        <v>-1</v>
      </c>
      <c r="L145">
        <f>HYPERLINK("https://www.defined.fi/sol/5XNNoE1vm6c1HbZZGySDB8tgW6i4wjTioKAV5NBdpump?maker=D6nUhQ7o3TQwk243mgVS5hsdkuJk71fxZib3KxY4Upyv","https://www.defined.fi/sol/5XNNoE1vm6c1HbZZGySDB8tgW6i4wjTioKAV5NBdpump?maker=D6nUhQ7o3TQwk243mgVS5hsdkuJk71fxZib3KxY4Upyv")</f>
        <v/>
      </c>
      <c r="M145">
        <f>HYPERLINK("https://dexscreener.com/solana/5XNNoE1vm6c1HbZZGySDB8tgW6i4wjTioKAV5NBdpump?maker=D6nUhQ7o3TQwk243mgVS5hsdkuJk71fxZib3KxY4Upyv","https://dexscreener.com/solana/5XNNoE1vm6c1HbZZGySDB8tgW6i4wjTioKAV5NBdpump?maker=D6nUhQ7o3TQwk243mgVS5hsdkuJk71fxZib3KxY4Upyv")</f>
        <v/>
      </c>
    </row>
    <row r="146">
      <c r="A146" t="inlineStr">
        <is>
          <t>DPfhZt2wjTYTsA3JjNEJCDyX3Rn1ef8sbje6AMGDpump</t>
        </is>
      </c>
      <c r="B146" t="inlineStr">
        <is>
          <t>soliloquy</t>
        </is>
      </c>
      <c r="C146" t="n">
        <v>5</v>
      </c>
      <c r="D146" t="n">
        <v>1.32</v>
      </c>
      <c r="E146" t="n">
        <v>0.13</v>
      </c>
      <c r="F146" t="n">
        <v>9.81</v>
      </c>
      <c r="G146" t="n">
        <v>11.13</v>
      </c>
      <c r="H146" t="n">
        <v>1</v>
      </c>
      <c r="I146" t="n">
        <v>2</v>
      </c>
      <c r="J146" t="n">
        <v>-1</v>
      </c>
      <c r="K146" t="n">
        <v>-1</v>
      </c>
      <c r="L146">
        <f>HYPERLINK("https://www.defined.fi/sol/DPfhZt2wjTYTsA3JjNEJCDyX3Rn1ef8sbje6AMGDpump?maker=D6nUhQ7o3TQwk243mgVS5hsdkuJk71fxZib3KxY4Upyv","https://www.defined.fi/sol/DPfhZt2wjTYTsA3JjNEJCDyX3Rn1ef8sbje6AMGDpump?maker=D6nUhQ7o3TQwk243mgVS5hsdkuJk71fxZib3KxY4Upyv")</f>
        <v/>
      </c>
      <c r="M146">
        <f>HYPERLINK("https://dexscreener.com/solana/DPfhZt2wjTYTsA3JjNEJCDyX3Rn1ef8sbje6AMGDpump?maker=D6nUhQ7o3TQwk243mgVS5hsdkuJk71fxZib3KxY4Upyv","https://dexscreener.com/solana/DPfhZt2wjTYTsA3JjNEJCDyX3Rn1ef8sbje6AMGDpump?maker=D6nUhQ7o3TQwk243mgVS5hsdkuJk71fxZib3KxY4Upyv")</f>
        <v/>
      </c>
    </row>
    <row r="147">
      <c r="A147" t="inlineStr">
        <is>
          <t>HEgT8gD9wDfmGsvBtTsvdArnp4M3257ffee8BTjkpump</t>
        </is>
      </c>
      <c r="B147" t="inlineStr">
        <is>
          <t>HARMONY</t>
        </is>
      </c>
      <c r="C147" t="n">
        <v>5</v>
      </c>
      <c r="D147" t="n">
        <v>-0.422</v>
      </c>
      <c r="E147" t="n">
        <v>-0.43</v>
      </c>
      <c r="F147" t="n">
        <v>0.978</v>
      </c>
      <c r="G147" t="n">
        <v>0.556</v>
      </c>
      <c r="H147" t="n">
        <v>1</v>
      </c>
      <c r="I147" t="n">
        <v>1</v>
      </c>
      <c r="J147" t="n">
        <v>-1</v>
      </c>
      <c r="K147" t="n">
        <v>-1</v>
      </c>
      <c r="L147">
        <f>HYPERLINK("https://www.defined.fi/sol/HEgT8gD9wDfmGsvBtTsvdArnp4M3257ffee8BTjkpump?maker=D6nUhQ7o3TQwk243mgVS5hsdkuJk71fxZib3KxY4Upyv","https://www.defined.fi/sol/HEgT8gD9wDfmGsvBtTsvdArnp4M3257ffee8BTjkpump?maker=D6nUhQ7o3TQwk243mgVS5hsdkuJk71fxZib3KxY4Upyv")</f>
        <v/>
      </c>
      <c r="M147">
        <f>HYPERLINK("https://dexscreener.com/solana/HEgT8gD9wDfmGsvBtTsvdArnp4M3257ffee8BTjkpump?maker=D6nUhQ7o3TQwk243mgVS5hsdkuJk71fxZib3KxY4Upyv","https://dexscreener.com/solana/HEgT8gD9wDfmGsvBtTsvdArnp4M3257ffee8BTjkpump?maker=D6nUhQ7o3TQwk243mgVS5hsdkuJk71fxZib3KxY4Upyv")</f>
        <v/>
      </c>
    </row>
    <row r="148">
      <c r="A148" t="inlineStr">
        <is>
          <t>BvxvhJafGpJe2CC7Yr3Cijn26w5MQq5qY1ttioeipump</t>
        </is>
      </c>
      <c r="B148" t="inlineStr">
        <is>
          <t>SKYNET</t>
        </is>
      </c>
      <c r="C148" t="n">
        <v>5</v>
      </c>
      <c r="D148" t="n">
        <v>-2.75</v>
      </c>
      <c r="E148" t="n">
        <v>-0.5600000000000001</v>
      </c>
      <c r="F148" t="n">
        <v>4.9</v>
      </c>
      <c r="G148" t="n">
        <v>2.14</v>
      </c>
      <c r="H148" t="n">
        <v>1</v>
      </c>
      <c r="I148" t="n">
        <v>1</v>
      </c>
      <c r="J148" t="n">
        <v>-1</v>
      </c>
      <c r="K148" t="n">
        <v>-1</v>
      </c>
      <c r="L148">
        <f>HYPERLINK("https://www.defined.fi/sol/BvxvhJafGpJe2CC7Yr3Cijn26w5MQq5qY1ttioeipump?maker=D6nUhQ7o3TQwk243mgVS5hsdkuJk71fxZib3KxY4Upyv","https://www.defined.fi/sol/BvxvhJafGpJe2CC7Yr3Cijn26w5MQq5qY1ttioeipump?maker=D6nUhQ7o3TQwk243mgVS5hsdkuJk71fxZib3KxY4Upyv")</f>
        <v/>
      </c>
      <c r="M148">
        <f>HYPERLINK("https://dexscreener.com/solana/BvxvhJafGpJe2CC7Yr3Cijn26w5MQq5qY1ttioeipump?maker=D6nUhQ7o3TQwk243mgVS5hsdkuJk71fxZib3KxY4Upyv","https://dexscreener.com/solana/BvxvhJafGpJe2CC7Yr3Cijn26w5MQq5qY1ttioeipump?maker=D6nUhQ7o3TQwk243mgVS5hsdkuJk71fxZib3KxY4Upyv")</f>
        <v/>
      </c>
    </row>
    <row r="149">
      <c r="A149" t="inlineStr">
        <is>
          <t>39qibQxVzemuZTEvjSB7NePhw9WyyHdQCqP8xmBMpump</t>
        </is>
      </c>
      <c r="B149" t="inlineStr">
        <is>
          <t>MemesAI</t>
        </is>
      </c>
      <c r="C149" t="n">
        <v>5</v>
      </c>
      <c r="D149" t="n">
        <v>-5.85</v>
      </c>
      <c r="E149" t="n">
        <v>-0.2</v>
      </c>
      <c r="F149" t="n">
        <v>29.04</v>
      </c>
      <c r="G149" t="n">
        <v>23.19</v>
      </c>
      <c r="H149" t="n">
        <v>9</v>
      </c>
      <c r="I149" t="n">
        <v>5</v>
      </c>
      <c r="J149" t="n">
        <v>-1</v>
      </c>
      <c r="K149" t="n">
        <v>-1</v>
      </c>
      <c r="L149">
        <f>HYPERLINK("https://www.defined.fi/sol/39qibQxVzemuZTEvjSB7NePhw9WyyHdQCqP8xmBMpump?maker=D6nUhQ7o3TQwk243mgVS5hsdkuJk71fxZib3KxY4Upyv","https://www.defined.fi/sol/39qibQxVzemuZTEvjSB7NePhw9WyyHdQCqP8xmBMpump?maker=D6nUhQ7o3TQwk243mgVS5hsdkuJk71fxZib3KxY4Upyv")</f>
        <v/>
      </c>
      <c r="M149">
        <f>HYPERLINK("https://dexscreener.com/solana/39qibQxVzemuZTEvjSB7NePhw9WyyHdQCqP8xmBMpump?maker=D6nUhQ7o3TQwk243mgVS5hsdkuJk71fxZib3KxY4Upyv","https://dexscreener.com/solana/39qibQxVzemuZTEvjSB7NePhw9WyyHdQCqP8xmBMpump?maker=D6nUhQ7o3TQwk243mgVS5hsdkuJk71fxZib3KxY4Upyv")</f>
        <v/>
      </c>
    </row>
    <row r="150">
      <c r="A150" t="inlineStr">
        <is>
          <t>BmVEKAsCD1dQDyaRBhhtc6uvWZYgbbQgjb2MMimmpump</t>
        </is>
      </c>
      <c r="B150" t="inlineStr">
        <is>
          <t>TOCHI</t>
        </is>
      </c>
      <c r="C150" t="n">
        <v>5</v>
      </c>
      <c r="D150" t="n">
        <v>-0.806</v>
      </c>
      <c r="E150" t="n">
        <v>-0.93</v>
      </c>
      <c r="F150" t="n">
        <v>0.872</v>
      </c>
      <c r="G150" t="n">
        <v>0.066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HYPERLINK("https://www.defined.fi/sol/BmVEKAsCD1dQDyaRBhhtc6uvWZYgbbQgjb2MMimmpump?maker=D6nUhQ7o3TQwk243mgVS5hsdkuJk71fxZib3KxY4Upyv","https://www.defined.fi/sol/BmVEKAsCD1dQDyaRBhhtc6uvWZYgbbQgjb2MMimmpump?maker=D6nUhQ7o3TQwk243mgVS5hsdkuJk71fxZib3KxY4Upyv")</f>
        <v/>
      </c>
      <c r="M150">
        <f>HYPERLINK("https://dexscreener.com/solana/BmVEKAsCD1dQDyaRBhhtc6uvWZYgbbQgjb2MMimmpump?maker=D6nUhQ7o3TQwk243mgVS5hsdkuJk71fxZib3KxY4Upyv","https://dexscreener.com/solana/BmVEKAsCD1dQDyaRBhhtc6uvWZYgbbQgjb2MMimmpump?maker=D6nUhQ7o3TQwk243mgVS5hsdkuJk71fxZib3KxY4Upyv")</f>
        <v/>
      </c>
    </row>
    <row r="151">
      <c r="A151" t="inlineStr">
        <is>
          <t>6GsZExD9yh4NLun6PtAvW66Rdmy8PbC7fAvoUyaCpump</t>
        </is>
      </c>
      <c r="B151" t="inlineStr">
        <is>
          <t>AIBO</t>
        </is>
      </c>
      <c r="C151" t="n">
        <v>5</v>
      </c>
      <c r="D151" t="n">
        <v>-0.013</v>
      </c>
      <c r="E151" t="n">
        <v>-1</v>
      </c>
      <c r="F151" t="n">
        <v>0.093</v>
      </c>
      <c r="G151" t="n">
        <v>0.08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HYPERLINK("https://www.defined.fi/sol/6GsZExD9yh4NLun6PtAvW66Rdmy8PbC7fAvoUyaCpump?maker=D6nUhQ7o3TQwk243mgVS5hsdkuJk71fxZib3KxY4Upyv","https://www.defined.fi/sol/6GsZExD9yh4NLun6PtAvW66Rdmy8PbC7fAvoUyaCpump?maker=D6nUhQ7o3TQwk243mgVS5hsdkuJk71fxZib3KxY4Upyv")</f>
        <v/>
      </c>
      <c r="M151">
        <f>HYPERLINK("https://dexscreener.com/solana/6GsZExD9yh4NLun6PtAvW66Rdmy8PbC7fAvoUyaCpump?maker=D6nUhQ7o3TQwk243mgVS5hsdkuJk71fxZib3KxY4Upyv","https://dexscreener.com/solana/6GsZExD9yh4NLun6PtAvW66Rdmy8PbC7fAvoUyaCpump?maker=D6nUhQ7o3TQwk243mgVS5hsdkuJk71fxZib3KxY4Upyv")</f>
        <v/>
      </c>
    </row>
    <row r="152">
      <c r="A152" t="inlineStr">
        <is>
          <t>9DsDKU5z2kXbg4CSMJvEAebuHYcKD5HB1vAcFLWpump</t>
        </is>
      </c>
      <c r="B152" t="inlineStr">
        <is>
          <t>AIBO</t>
        </is>
      </c>
      <c r="C152" t="n">
        <v>5</v>
      </c>
      <c r="D152" t="n">
        <v>-0.006</v>
      </c>
      <c r="E152" t="n">
        <v>-1</v>
      </c>
      <c r="F152" t="n">
        <v>0.093</v>
      </c>
      <c r="G152" t="n">
        <v>0.08699999999999999</v>
      </c>
      <c r="H152" t="n">
        <v>1</v>
      </c>
      <c r="I152" t="n">
        <v>1</v>
      </c>
      <c r="J152" t="n">
        <v>-1</v>
      </c>
      <c r="K152" t="n">
        <v>-1</v>
      </c>
      <c r="L152">
        <f>HYPERLINK("https://www.defined.fi/sol/9DsDKU5z2kXbg4CSMJvEAebuHYcKD5HB1vAcFLWpump?maker=D6nUhQ7o3TQwk243mgVS5hsdkuJk71fxZib3KxY4Upyv","https://www.defined.fi/sol/9DsDKU5z2kXbg4CSMJvEAebuHYcKD5HB1vAcFLWpump?maker=D6nUhQ7o3TQwk243mgVS5hsdkuJk71fxZib3KxY4Upyv")</f>
        <v/>
      </c>
      <c r="M152">
        <f>HYPERLINK("https://dexscreener.com/solana/9DsDKU5z2kXbg4CSMJvEAebuHYcKD5HB1vAcFLWpump?maker=D6nUhQ7o3TQwk243mgVS5hsdkuJk71fxZib3KxY4Upyv","https://dexscreener.com/solana/9DsDKU5z2kXbg4CSMJvEAebuHYcKD5HB1vAcFLWpump?maker=D6nUhQ7o3TQwk243mgVS5hsdkuJk71fxZib3KxY4Upyv")</f>
        <v/>
      </c>
    </row>
    <row r="153">
      <c r="A153" t="inlineStr">
        <is>
          <t>BFY7neJhU8tzMNpuHuwiDCGXWQeWbCENTJojVuBSpump</t>
        </is>
      </c>
      <c r="B153" t="inlineStr">
        <is>
          <t>MARSCAT</t>
        </is>
      </c>
      <c r="C153" t="n">
        <v>5</v>
      </c>
      <c r="D153" t="n">
        <v>-0.004</v>
      </c>
      <c r="E153" t="n">
        <v>-1</v>
      </c>
      <c r="F153" t="n">
        <v>0.093</v>
      </c>
      <c r="G153" t="n">
        <v>0.08799999999999999</v>
      </c>
      <c r="H153" t="n">
        <v>1</v>
      </c>
      <c r="I153" t="n">
        <v>1</v>
      </c>
      <c r="J153" t="n">
        <v>-1</v>
      </c>
      <c r="K153" t="n">
        <v>-1</v>
      </c>
      <c r="L153">
        <f>HYPERLINK("https://www.defined.fi/sol/BFY7neJhU8tzMNpuHuwiDCGXWQeWbCENTJojVuBSpump?maker=D6nUhQ7o3TQwk243mgVS5hsdkuJk71fxZib3KxY4Upyv","https://www.defined.fi/sol/BFY7neJhU8tzMNpuHuwiDCGXWQeWbCENTJojVuBSpump?maker=D6nUhQ7o3TQwk243mgVS5hsdkuJk71fxZib3KxY4Upyv")</f>
        <v/>
      </c>
      <c r="M153">
        <f>HYPERLINK("https://dexscreener.com/solana/BFY7neJhU8tzMNpuHuwiDCGXWQeWbCENTJojVuBSpump?maker=D6nUhQ7o3TQwk243mgVS5hsdkuJk71fxZib3KxY4Upyv","https://dexscreener.com/solana/BFY7neJhU8tzMNpuHuwiDCGXWQeWbCENTJojVuBSpump?maker=D6nUhQ7o3TQwk243mgVS5hsdkuJk71fxZib3KxY4Upyv")</f>
        <v/>
      </c>
    </row>
    <row r="154">
      <c r="A154" t="inlineStr">
        <is>
          <t>BWFKLaEYDoMDYzZRB2bYLPhMJTycD9voNihvSL34pump</t>
        </is>
      </c>
      <c r="B154" t="inlineStr">
        <is>
          <t>RUFF</t>
        </is>
      </c>
      <c r="C154" t="n">
        <v>5</v>
      </c>
      <c r="D154" t="n">
        <v>76.97</v>
      </c>
      <c r="E154" t="n">
        <v>3.87</v>
      </c>
      <c r="F154" t="n">
        <v>29.19</v>
      </c>
      <c r="G154" t="n">
        <v>96.88</v>
      </c>
      <c r="H154" t="n">
        <v>6</v>
      </c>
      <c r="I154" t="n">
        <v>6</v>
      </c>
      <c r="J154" t="n">
        <v>-1</v>
      </c>
      <c r="K154" t="n">
        <v>-1</v>
      </c>
      <c r="L154">
        <f>HYPERLINK("https://www.defined.fi/sol/BWFKLaEYDoMDYzZRB2bYLPhMJTycD9voNihvSL34pump?maker=D6nUhQ7o3TQwk243mgVS5hsdkuJk71fxZib3KxY4Upyv","https://www.defined.fi/sol/BWFKLaEYDoMDYzZRB2bYLPhMJTycD9voNihvSL34pump?maker=D6nUhQ7o3TQwk243mgVS5hsdkuJk71fxZib3KxY4Upyv")</f>
        <v/>
      </c>
      <c r="M154">
        <f>HYPERLINK("https://dexscreener.com/solana/BWFKLaEYDoMDYzZRB2bYLPhMJTycD9voNihvSL34pump?maker=D6nUhQ7o3TQwk243mgVS5hsdkuJk71fxZib3KxY4Upyv","https://dexscreener.com/solana/BWFKLaEYDoMDYzZRB2bYLPhMJTycD9voNihvSL34pump?maker=D6nUhQ7o3TQwk243mgVS5hsdkuJk71fxZib3KxY4Upyv")</f>
        <v/>
      </c>
    </row>
    <row r="155">
      <c r="A155" t="inlineStr">
        <is>
          <t>DSGRnEiu9GEeCRtNVaWmE3EXi5LKCjjFG5geNt83pump</t>
        </is>
      </c>
      <c r="B155" t="inlineStr">
        <is>
          <t>JOAN</t>
        </is>
      </c>
      <c r="C155" t="n">
        <v>5</v>
      </c>
      <c r="D155" t="n">
        <v>-0.026</v>
      </c>
      <c r="E155" t="n">
        <v>-1</v>
      </c>
      <c r="F155" t="n">
        <v>0.093</v>
      </c>
      <c r="G155" t="n">
        <v>0.067</v>
      </c>
      <c r="H155" t="n">
        <v>1</v>
      </c>
      <c r="I155" t="n">
        <v>1</v>
      </c>
      <c r="J155" t="n">
        <v>-1</v>
      </c>
      <c r="K155" t="n">
        <v>-1</v>
      </c>
      <c r="L155">
        <f>HYPERLINK("https://www.defined.fi/sol/DSGRnEiu9GEeCRtNVaWmE3EXi5LKCjjFG5geNt83pump?maker=D6nUhQ7o3TQwk243mgVS5hsdkuJk71fxZib3KxY4Upyv","https://www.defined.fi/sol/DSGRnEiu9GEeCRtNVaWmE3EXi5LKCjjFG5geNt83pump?maker=D6nUhQ7o3TQwk243mgVS5hsdkuJk71fxZib3KxY4Upyv")</f>
        <v/>
      </c>
      <c r="M155">
        <f>HYPERLINK("https://dexscreener.com/solana/DSGRnEiu9GEeCRtNVaWmE3EXi5LKCjjFG5geNt83pump?maker=D6nUhQ7o3TQwk243mgVS5hsdkuJk71fxZib3KxY4Upyv","https://dexscreener.com/solana/DSGRnEiu9GEeCRtNVaWmE3EXi5LKCjjFG5geNt83pump?maker=D6nUhQ7o3TQwk243mgVS5hsdkuJk71fxZib3KxY4Upyv")</f>
        <v/>
      </c>
    </row>
    <row r="156">
      <c r="A156" t="inlineStr">
        <is>
          <t>953jbuJfpjxWNkeFwAkdxx6xbhocThZM3gkV1Tiypump</t>
        </is>
      </c>
      <c r="B156" t="inlineStr">
        <is>
          <t>MaidenAI</t>
        </is>
      </c>
      <c r="C156" t="n">
        <v>5</v>
      </c>
      <c r="D156" t="n">
        <v>-0.881</v>
      </c>
      <c r="E156" t="n">
        <v>-0.91</v>
      </c>
      <c r="F156" t="n">
        <v>0.972</v>
      </c>
      <c r="G156" t="n">
        <v>0.091</v>
      </c>
      <c r="H156" t="n">
        <v>1</v>
      </c>
      <c r="I156" t="n">
        <v>1</v>
      </c>
      <c r="J156" t="n">
        <v>-1</v>
      </c>
      <c r="K156" t="n">
        <v>-1</v>
      </c>
      <c r="L156">
        <f>HYPERLINK("https://www.defined.fi/sol/953jbuJfpjxWNkeFwAkdxx6xbhocThZM3gkV1Tiypump?maker=D6nUhQ7o3TQwk243mgVS5hsdkuJk71fxZib3KxY4Upyv","https://www.defined.fi/sol/953jbuJfpjxWNkeFwAkdxx6xbhocThZM3gkV1Tiypump?maker=D6nUhQ7o3TQwk243mgVS5hsdkuJk71fxZib3KxY4Upyv")</f>
        <v/>
      </c>
      <c r="M156">
        <f>HYPERLINK("https://dexscreener.com/solana/953jbuJfpjxWNkeFwAkdxx6xbhocThZM3gkV1Tiypump?maker=D6nUhQ7o3TQwk243mgVS5hsdkuJk71fxZib3KxY4Upyv","https://dexscreener.com/solana/953jbuJfpjxWNkeFwAkdxx6xbhocThZM3gkV1Tiypump?maker=D6nUhQ7o3TQwk243mgVS5hsdkuJk71fxZib3KxY4Upyv")</f>
        <v/>
      </c>
    </row>
    <row r="157">
      <c r="A157" t="inlineStr">
        <is>
          <t>4kNdEGipuqjsjx3kCNKnxLSmLS7MMEy2mQ23tiwDpump</t>
        </is>
      </c>
      <c r="B157" t="inlineStr">
        <is>
          <t>Robert</t>
        </is>
      </c>
      <c r="C157" t="n">
        <v>5</v>
      </c>
      <c r="D157" t="n">
        <v>-0.348</v>
      </c>
      <c r="E157" t="n">
        <v>-1</v>
      </c>
      <c r="F157" t="n">
        <v>0.514</v>
      </c>
      <c r="G157" t="n">
        <v>0.166</v>
      </c>
      <c r="H157" t="n">
        <v>1</v>
      </c>
      <c r="I157" t="n">
        <v>1</v>
      </c>
      <c r="J157" t="n">
        <v>-1</v>
      </c>
      <c r="K157" t="n">
        <v>-1</v>
      </c>
      <c r="L157">
        <f>HYPERLINK("https://www.defined.fi/sol/4kNdEGipuqjsjx3kCNKnxLSmLS7MMEy2mQ23tiwDpump?maker=D6nUhQ7o3TQwk243mgVS5hsdkuJk71fxZib3KxY4Upyv","https://www.defined.fi/sol/4kNdEGipuqjsjx3kCNKnxLSmLS7MMEy2mQ23tiwDpump?maker=D6nUhQ7o3TQwk243mgVS5hsdkuJk71fxZib3KxY4Upyv")</f>
        <v/>
      </c>
      <c r="M157">
        <f>HYPERLINK("https://dexscreener.com/solana/4kNdEGipuqjsjx3kCNKnxLSmLS7MMEy2mQ23tiwDpump?maker=D6nUhQ7o3TQwk243mgVS5hsdkuJk71fxZib3KxY4Upyv","https://dexscreener.com/solana/4kNdEGipuqjsjx3kCNKnxLSmLS7MMEy2mQ23tiwDpump?maker=D6nUhQ7o3TQwk243mgVS5hsdkuJk71fxZib3KxY4Upyv")</f>
        <v/>
      </c>
    </row>
    <row r="158">
      <c r="A158" t="inlineStr">
        <is>
          <t>12secbVh6kon9nuDs3Z7ubBktwWRpQg7KEavww55pump</t>
        </is>
      </c>
      <c r="B158" t="inlineStr">
        <is>
          <t>FM</t>
        </is>
      </c>
      <c r="C158" t="n">
        <v>5</v>
      </c>
      <c r="D158" t="n">
        <v>0.11</v>
      </c>
      <c r="E158" t="n">
        <v>0.11</v>
      </c>
      <c r="F158" t="n">
        <v>0.971</v>
      </c>
      <c r="G158" t="n">
        <v>1.08</v>
      </c>
      <c r="H158" t="n">
        <v>1</v>
      </c>
      <c r="I158" t="n">
        <v>1</v>
      </c>
      <c r="J158" t="n">
        <v>-1</v>
      </c>
      <c r="K158" t="n">
        <v>-1</v>
      </c>
      <c r="L158">
        <f>HYPERLINK("https://www.defined.fi/sol/12secbVh6kon9nuDs3Z7ubBktwWRpQg7KEavww55pump?maker=D6nUhQ7o3TQwk243mgVS5hsdkuJk71fxZib3KxY4Upyv","https://www.defined.fi/sol/12secbVh6kon9nuDs3Z7ubBktwWRpQg7KEavww55pump?maker=D6nUhQ7o3TQwk243mgVS5hsdkuJk71fxZib3KxY4Upyv")</f>
        <v/>
      </c>
      <c r="M158">
        <f>HYPERLINK("https://dexscreener.com/solana/12secbVh6kon9nuDs3Z7ubBktwWRpQg7KEavww55pump?maker=D6nUhQ7o3TQwk243mgVS5hsdkuJk71fxZib3KxY4Upyv","https://dexscreener.com/solana/12secbVh6kon9nuDs3Z7ubBktwWRpQg7KEavww55pump?maker=D6nUhQ7o3TQwk243mgVS5hsdkuJk71fxZib3KxY4Upyv")</f>
        <v/>
      </c>
    </row>
    <row r="159">
      <c r="A159" t="inlineStr">
        <is>
          <t>8Tfeh5L5PXmALrNeEehYih9LBXXyj14dXDHf4vpYpump</t>
        </is>
      </c>
      <c r="B159" t="inlineStr">
        <is>
          <t>BLACK</t>
        </is>
      </c>
      <c r="C159" t="n">
        <v>5</v>
      </c>
      <c r="D159" t="n">
        <v>-1.36</v>
      </c>
      <c r="E159" t="n">
        <v>-0.7</v>
      </c>
      <c r="F159" t="n">
        <v>1.93</v>
      </c>
      <c r="G159" t="n">
        <v>0.573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HYPERLINK("https://www.defined.fi/sol/8Tfeh5L5PXmALrNeEehYih9LBXXyj14dXDHf4vpYpump?maker=D6nUhQ7o3TQwk243mgVS5hsdkuJk71fxZib3KxY4Upyv","https://www.defined.fi/sol/8Tfeh5L5PXmALrNeEehYih9LBXXyj14dXDHf4vpYpump?maker=D6nUhQ7o3TQwk243mgVS5hsdkuJk71fxZib3KxY4Upyv")</f>
        <v/>
      </c>
      <c r="M159">
        <f>HYPERLINK("https://dexscreener.com/solana/8Tfeh5L5PXmALrNeEehYih9LBXXyj14dXDHf4vpYpump?maker=D6nUhQ7o3TQwk243mgVS5hsdkuJk71fxZib3KxY4Upyv","https://dexscreener.com/solana/8Tfeh5L5PXmALrNeEehYih9LBXXyj14dXDHf4vpYpump?maker=D6nUhQ7o3TQwk243mgVS5hsdkuJk71fxZib3KxY4Upyv")</f>
        <v/>
      </c>
    </row>
    <row r="160">
      <c r="A160" t="inlineStr">
        <is>
          <t>8TYUnpKJmMeXfw2feRZJnUzHnzMkXbFK5jfpP6zGpump</t>
        </is>
      </c>
      <c r="B160" t="inlineStr">
        <is>
          <t>Emily</t>
        </is>
      </c>
      <c r="C160" t="n">
        <v>5</v>
      </c>
      <c r="D160" t="n">
        <v>-0.431</v>
      </c>
      <c r="E160" t="n">
        <v>-0.04</v>
      </c>
      <c r="F160" t="n">
        <v>10.64</v>
      </c>
      <c r="G160" t="n">
        <v>10.21</v>
      </c>
      <c r="H160" t="n">
        <v>3</v>
      </c>
      <c r="I160" t="n">
        <v>3</v>
      </c>
      <c r="J160" t="n">
        <v>-1</v>
      </c>
      <c r="K160" t="n">
        <v>-1</v>
      </c>
      <c r="L160">
        <f>HYPERLINK("https://www.defined.fi/sol/8TYUnpKJmMeXfw2feRZJnUzHnzMkXbFK5jfpP6zGpump?maker=D6nUhQ7o3TQwk243mgVS5hsdkuJk71fxZib3KxY4Upyv","https://www.defined.fi/sol/8TYUnpKJmMeXfw2feRZJnUzHnzMkXbFK5jfpP6zGpump?maker=D6nUhQ7o3TQwk243mgVS5hsdkuJk71fxZib3KxY4Upyv")</f>
        <v/>
      </c>
      <c r="M160">
        <f>HYPERLINK("https://dexscreener.com/solana/8TYUnpKJmMeXfw2feRZJnUzHnzMkXbFK5jfpP6zGpump?maker=D6nUhQ7o3TQwk243mgVS5hsdkuJk71fxZib3KxY4Upyv","https://dexscreener.com/solana/8TYUnpKJmMeXfw2feRZJnUzHnzMkXbFK5jfpP6zGpump?maker=D6nUhQ7o3TQwk243mgVS5hsdkuJk71fxZib3KxY4Upyv")</f>
        <v/>
      </c>
    </row>
    <row r="161">
      <c r="A161" t="inlineStr">
        <is>
          <t>G1MYmjtKUPevNj9FFwfgHHKZGGyqNpJZwayDtSDApump</t>
        </is>
      </c>
      <c r="B161" t="inlineStr">
        <is>
          <t>Berry</t>
        </is>
      </c>
      <c r="C161" t="n">
        <v>6</v>
      </c>
      <c r="D161" t="n">
        <v>-1.62</v>
      </c>
      <c r="E161" t="n">
        <v>-0.5600000000000001</v>
      </c>
      <c r="F161" t="n">
        <v>2.9</v>
      </c>
      <c r="G161" t="n">
        <v>1.28</v>
      </c>
      <c r="H161" t="n">
        <v>2</v>
      </c>
      <c r="I161" t="n">
        <v>1</v>
      </c>
      <c r="J161" t="n">
        <v>-1</v>
      </c>
      <c r="K161" t="n">
        <v>-1</v>
      </c>
      <c r="L161">
        <f>HYPERLINK("https://www.defined.fi/sol/G1MYmjtKUPevNj9FFwfgHHKZGGyqNpJZwayDtSDApump?maker=D6nUhQ7o3TQwk243mgVS5hsdkuJk71fxZib3KxY4Upyv","https://www.defined.fi/sol/G1MYmjtKUPevNj9FFwfgHHKZGGyqNpJZwayDtSDApump?maker=D6nUhQ7o3TQwk243mgVS5hsdkuJk71fxZib3KxY4Upyv")</f>
        <v/>
      </c>
      <c r="M161">
        <f>HYPERLINK("https://dexscreener.com/solana/G1MYmjtKUPevNj9FFwfgHHKZGGyqNpJZwayDtSDApump?maker=D6nUhQ7o3TQwk243mgVS5hsdkuJk71fxZib3KxY4Upyv","https://dexscreener.com/solana/G1MYmjtKUPevNj9FFwfgHHKZGGyqNpJZwayDtSDApump?maker=D6nUhQ7o3TQwk243mgVS5hsdkuJk71fxZib3KxY4Upyv")</f>
        <v/>
      </c>
    </row>
    <row r="162">
      <c r="A162" t="inlineStr">
        <is>
          <t>FQvQLtK92Jt5cfZee8gZNj5HxDyudda8UpW3SgpCpump</t>
        </is>
      </c>
      <c r="B162" t="inlineStr">
        <is>
          <t>Scoble</t>
        </is>
      </c>
      <c r="C162" t="n">
        <v>6</v>
      </c>
      <c r="D162" t="n">
        <v>-0.08799999999999999</v>
      </c>
      <c r="E162" t="n">
        <v>-1</v>
      </c>
      <c r="F162" t="n">
        <v>0.306</v>
      </c>
      <c r="G162" t="n">
        <v>0.217</v>
      </c>
      <c r="H162" t="n">
        <v>2</v>
      </c>
      <c r="I162" t="n">
        <v>1</v>
      </c>
      <c r="J162" t="n">
        <v>-1</v>
      </c>
      <c r="K162" t="n">
        <v>-1</v>
      </c>
      <c r="L162">
        <f>HYPERLINK("https://www.defined.fi/sol/FQvQLtK92Jt5cfZee8gZNj5HxDyudda8UpW3SgpCpump?maker=D6nUhQ7o3TQwk243mgVS5hsdkuJk71fxZib3KxY4Upyv","https://www.defined.fi/sol/FQvQLtK92Jt5cfZee8gZNj5HxDyudda8UpW3SgpCpump?maker=D6nUhQ7o3TQwk243mgVS5hsdkuJk71fxZib3KxY4Upyv")</f>
        <v/>
      </c>
      <c r="M162">
        <f>HYPERLINK("https://dexscreener.com/solana/FQvQLtK92Jt5cfZee8gZNj5HxDyudda8UpW3SgpCpump?maker=D6nUhQ7o3TQwk243mgVS5hsdkuJk71fxZib3KxY4Upyv","https://dexscreener.com/solana/FQvQLtK92Jt5cfZee8gZNj5HxDyudda8UpW3SgpCpump?maker=D6nUhQ7o3TQwk243mgVS5hsdkuJk71fxZib3KxY4Upyv")</f>
        <v/>
      </c>
    </row>
    <row r="163">
      <c r="A163" t="inlineStr">
        <is>
          <t>JBSVUpKgYNHt4GLtNebQxTJmZgftTMWENQrziHtGpump</t>
        </is>
      </c>
      <c r="B163" t="inlineStr">
        <is>
          <t>Swarm</t>
        </is>
      </c>
      <c r="C163" t="n">
        <v>6</v>
      </c>
      <c r="D163" t="n">
        <v>-0.249</v>
      </c>
      <c r="E163" t="n">
        <v>-0.54</v>
      </c>
      <c r="F163" t="n">
        <v>0.464</v>
      </c>
      <c r="G163" t="n">
        <v>0.214</v>
      </c>
      <c r="H163" t="n">
        <v>1</v>
      </c>
      <c r="I163" t="n">
        <v>1</v>
      </c>
      <c r="J163" t="n">
        <v>-1</v>
      </c>
      <c r="K163" t="n">
        <v>-1</v>
      </c>
      <c r="L163">
        <f>HYPERLINK("https://www.defined.fi/sol/JBSVUpKgYNHt4GLtNebQxTJmZgftTMWENQrziHtGpump?maker=D6nUhQ7o3TQwk243mgVS5hsdkuJk71fxZib3KxY4Upyv","https://www.defined.fi/sol/JBSVUpKgYNHt4GLtNebQxTJmZgftTMWENQrziHtGpump?maker=D6nUhQ7o3TQwk243mgVS5hsdkuJk71fxZib3KxY4Upyv")</f>
        <v/>
      </c>
      <c r="M163">
        <f>HYPERLINK("https://dexscreener.com/solana/JBSVUpKgYNHt4GLtNebQxTJmZgftTMWENQrziHtGpump?maker=D6nUhQ7o3TQwk243mgVS5hsdkuJk71fxZib3KxY4Upyv","https://dexscreener.com/solana/JBSVUpKgYNHt4GLtNebQxTJmZgftTMWENQrziHtGpump?maker=D6nUhQ7o3TQwk243mgVS5hsdkuJk71fxZib3KxY4Upyv")</f>
        <v/>
      </c>
    </row>
    <row r="164">
      <c r="A164" t="inlineStr">
        <is>
          <t>Cam271kLGvwkXfoP3Zt6jcBuR6Ceqnmni84T2LFPpump</t>
        </is>
      </c>
      <c r="B164" t="inlineStr">
        <is>
          <t>MARS</t>
        </is>
      </c>
      <c r="C164" t="n">
        <v>6</v>
      </c>
      <c r="D164" t="n">
        <v>-0.157</v>
      </c>
      <c r="E164" t="n">
        <v>-1</v>
      </c>
      <c r="F164" t="n">
        <v>0.417</v>
      </c>
      <c r="G164" t="n">
        <v>0.26</v>
      </c>
      <c r="H164" t="n">
        <v>3</v>
      </c>
      <c r="I164" t="n">
        <v>1</v>
      </c>
      <c r="J164" t="n">
        <v>-1</v>
      </c>
      <c r="K164" t="n">
        <v>-1</v>
      </c>
      <c r="L164">
        <f>HYPERLINK("https://www.defined.fi/sol/Cam271kLGvwkXfoP3Zt6jcBuR6Ceqnmni84T2LFPpump?maker=D6nUhQ7o3TQwk243mgVS5hsdkuJk71fxZib3KxY4Upyv","https://www.defined.fi/sol/Cam271kLGvwkXfoP3Zt6jcBuR6Ceqnmni84T2LFPpump?maker=D6nUhQ7o3TQwk243mgVS5hsdkuJk71fxZib3KxY4Upyv")</f>
        <v/>
      </c>
      <c r="M164">
        <f>HYPERLINK("https://dexscreener.com/solana/Cam271kLGvwkXfoP3Zt6jcBuR6Ceqnmni84T2LFPpump?maker=D6nUhQ7o3TQwk243mgVS5hsdkuJk71fxZib3KxY4Upyv","https://dexscreener.com/solana/Cam271kLGvwkXfoP3Zt6jcBuR6Ceqnmni84T2LFPpump?maker=D6nUhQ7o3TQwk243mgVS5hsdkuJk71fxZib3KxY4Upyv")</f>
        <v/>
      </c>
    </row>
    <row r="165">
      <c r="A165" t="inlineStr">
        <is>
          <t>DtzWSnQaQMHKJwW5tJgtMsGSVivLeWNzXZXWctERpump</t>
        </is>
      </c>
      <c r="B165" t="inlineStr">
        <is>
          <t>NEET</t>
        </is>
      </c>
      <c r="C165" t="n">
        <v>6</v>
      </c>
      <c r="D165" t="n">
        <v>-0.062</v>
      </c>
      <c r="E165" t="n">
        <v>-0.13</v>
      </c>
      <c r="F165" t="n">
        <v>0.463</v>
      </c>
      <c r="G165" t="n">
        <v>0.401</v>
      </c>
      <c r="H165" t="n">
        <v>1</v>
      </c>
      <c r="I165" t="n">
        <v>1</v>
      </c>
      <c r="J165" t="n">
        <v>-1</v>
      </c>
      <c r="K165" t="n">
        <v>-1</v>
      </c>
      <c r="L165">
        <f>HYPERLINK("https://www.defined.fi/sol/DtzWSnQaQMHKJwW5tJgtMsGSVivLeWNzXZXWctERpump?maker=D6nUhQ7o3TQwk243mgVS5hsdkuJk71fxZib3KxY4Upyv","https://www.defined.fi/sol/DtzWSnQaQMHKJwW5tJgtMsGSVivLeWNzXZXWctERpump?maker=D6nUhQ7o3TQwk243mgVS5hsdkuJk71fxZib3KxY4Upyv")</f>
        <v/>
      </c>
      <c r="M165">
        <f>HYPERLINK("https://dexscreener.com/solana/DtzWSnQaQMHKJwW5tJgtMsGSVivLeWNzXZXWctERpump?maker=D6nUhQ7o3TQwk243mgVS5hsdkuJk71fxZib3KxY4Upyv","https://dexscreener.com/solana/DtzWSnQaQMHKJwW5tJgtMsGSVivLeWNzXZXWctERpump?maker=D6nUhQ7o3TQwk243mgVS5hsdkuJk71fxZib3KxY4Upyv")</f>
        <v/>
      </c>
    </row>
    <row r="166">
      <c r="A166" t="inlineStr">
        <is>
          <t>4AAmyhuio2bi7wGaPh1W47BD44o2YHrqr4WUSGpSpump</t>
        </is>
      </c>
      <c r="B166" t="inlineStr">
        <is>
          <t>oddie</t>
        </is>
      </c>
      <c r="C166" t="n">
        <v>6</v>
      </c>
      <c r="D166" t="n">
        <v>0.063</v>
      </c>
      <c r="E166" t="n">
        <v>0.06</v>
      </c>
      <c r="F166" t="n">
        <v>1.04</v>
      </c>
      <c r="G166" t="n">
        <v>1.1</v>
      </c>
      <c r="H166" t="n">
        <v>2</v>
      </c>
      <c r="I166" t="n">
        <v>1</v>
      </c>
      <c r="J166" t="n">
        <v>-1</v>
      </c>
      <c r="K166" t="n">
        <v>-1</v>
      </c>
      <c r="L166">
        <f>HYPERLINK("https://www.defined.fi/sol/4AAmyhuio2bi7wGaPh1W47BD44o2YHrqr4WUSGpSpump?maker=D6nUhQ7o3TQwk243mgVS5hsdkuJk71fxZib3KxY4Upyv","https://www.defined.fi/sol/4AAmyhuio2bi7wGaPh1W47BD44o2YHrqr4WUSGpSpump?maker=D6nUhQ7o3TQwk243mgVS5hsdkuJk71fxZib3KxY4Upyv")</f>
        <v/>
      </c>
      <c r="M166">
        <f>HYPERLINK("https://dexscreener.com/solana/4AAmyhuio2bi7wGaPh1W47BD44o2YHrqr4WUSGpSpump?maker=D6nUhQ7o3TQwk243mgVS5hsdkuJk71fxZib3KxY4Upyv","https://dexscreener.com/solana/4AAmyhuio2bi7wGaPh1W47BD44o2YHrqr4WUSGpSpump?maker=D6nUhQ7o3TQwk243mgVS5hsdkuJk71fxZib3KxY4Upyv")</f>
        <v/>
      </c>
    </row>
    <row r="167">
      <c r="A167" t="inlineStr">
        <is>
          <t>HPW7qGNPFy9BnJYX5sqXP1U4GtfE74RU74v65zZupump</t>
        </is>
      </c>
      <c r="B167" t="inlineStr">
        <is>
          <t>RICK</t>
        </is>
      </c>
      <c r="C167" t="n">
        <v>6</v>
      </c>
      <c r="D167" t="n">
        <v>0.172</v>
      </c>
      <c r="E167" t="n">
        <v>0.09</v>
      </c>
      <c r="F167" t="n">
        <v>1.93</v>
      </c>
      <c r="G167" t="n">
        <v>2.1</v>
      </c>
      <c r="H167" t="n">
        <v>1</v>
      </c>
      <c r="I167" t="n">
        <v>1</v>
      </c>
      <c r="J167" t="n">
        <v>-1</v>
      </c>
      <c r="K167" t="n">
        <v>-1</v>
      </c>
      <c r="L167">
        <f>HYPERLINK("https://www.defined.fi/sol/HPW7qGNPFy9BnJYX5sqXP1U4GtfE74RU74v65zZupump?maker=D6nUhQ7o3TQwk243mgVS5hsdkuJk71fxZib3KxY4Upyv","https://www.defined.fi/sol/HPW7qGNPFy9BnJYX5sqXP1U4GtfE74RU74v65zZupump?maker=D6nUhQ7o3TQwk243mgVS5hsdkuJk71fxZib3KxY4Upyv")</f>
        <v/>
      </c>
      <c r="M167">
        <f>HYPERLINK("https://dexscreener.com/solana/HPW7qGNPFy9BnJYX5sqXP1U4GtfE74RU74v65zZupump?maker=D6nUhQ7o3TQwk243mgVS5hsdkuJk71fxZib3KxY4Upyv","https://dexscreener.com/solana/HPW7qGNPFy9BnJYX5sqXP1U4GtfE74RU74v65zZupump?maker=D6nUhQ7o3TQwk243mgVS5hsdkuJk71fxZib3KxY4Upyv")</f>
        <v/>
      </c>
    </row>
    <row r="168">
      <c r="A168" t="inlineStr">
        <is>
          <t>9o81cWB4kAWZ1hxxpakTsCTorJAwehPtxDKxMA564poi</t>
        </is>
      </c>
      <c r="B168" t="inlineStr">
        <is>
          <t>LILY</t>
        </is>
      </c>
      <c r="C168" t="n">
        <v>6</v>
      </c>
      <c r="D168" t="n">
        <v>-4.38</v>
      </c>
      <c r="E168" t="n">
        <v>-0.23</v>
      </c>
      <c r="F168" t="n">
        <v>19.16</v>
      </c>
      <c r="G168" t="n">
        <v>14.78</v>
      </c>
      <c r="H168" t="n">
        <v>4</v>
      </c>
      <c r="I168" t="n">
        <v>2</v>
      </c>
      <c r="J168" t="n">
        <v>-1</v>
      </c>
      <c r="K168" t="n">
        <v>-1</v>
      </c>
      <c r="L168">
        <f>HYPERLINK("https://www.defined.fi/sol/9o81cWB4kAWZ1hxxpakTsCTorJAwehPtxDKxMA564poi?maker=D6nUhQ7o3TQwk243mgVS5hsdkuJk71fxZib3KxY4Upyv","https://www.defined.fi/sol/9o81cWB4kAWZ1hxxpakTsCTorJAwehPtxDKxMA564poi?maker=D6nUhQ7o3TQwk243mgVS5hsdkuJk71fxZib3KxY4Upyv")</f>
        <v/>
      </c>
      <c r="M168">
        <f>HYPERLINK("https://dexscreener.com/solana/9o81cWB4kAWZ1hxxpakTsCTorJAwehPtxDKxMA564poi?maker=D6nUhQ7o3TQwk243mgVS5hsdkuJk71fxZib3KxY4Upyv","https://dexscreener.com/solana/9o81cWB4kAWZ1hxxpakTsCTorJAwehPtxDKxMA564poi?maker=D6nUhQ7o3TQwk243mgVS5hsdkuJk71fxZib3KxY4Upyv")</f>
        <v/>
      </c>
    </row>
    <row r="169">
      <c r="A169" t="inlineStr">
        <is>
          <t>CiMwmuUiTmpyWN6TyjjKi3QqsVPUkHb2PA6soiaQpump</t>
        </is>
      </c>
      <c r="B169" t="inlineStr">
        <is>
          <t>ADOLF</t>
        </is>
      </c>
      <c r="C169" t="n">
        <v>6</v>
      </c>
      <c r="D169" t="n">
        <v>-4.88</v>
      </c>
      <c r="E169" t="n">
        <v>-0.57</v>
      </c>
      <c r="F169" t="n">
        <v>8.58</v>
      </c>
      <c r="G169" t="n">
        <v>3.7</v>
      </c>
      <c r="H169" t="n">
        <v>5</v>
      </c>
      <c r="I169" t="n">
        <v>2</v>
      </c>
      <c r="J169" t="n">
        <v>-1</v>
      </c>
      <c r="K169" t="n">
        <v>-1</v>
      </c>
      <c r="L169">
        <f>HYPERLINK("https://www.defined.fi/sol/CiMwmuUiTmpyWN6TyjjKi3QqsVPUkHb2PA6soiaQpump?maker=D6nUhQ7o3TQwk243mgVS5hsdkuJk71fxZib3KxY4Upyv","https://www.defined.fi/sol/CiMwmuUiTmpyWN6TyjjKi3QqsVPUkHb2PA6soiaQpump?maker=D6nUhQ7o3TQwk243mgVS5hsdkuJk71fxZib3KxY4Upyv")</f>
        <v/>
      </c>
      <c r="M169">
        <f>HYPERLINK("https://dexscreener.com/solana/CiMwmuUiTmpyWN6TyjjKi3QqsVPUkHb2PA6soiaQpump?maker=D6nUhQ7o3TQwk243mgVS5hsdkuJk71fxZib3KxY4Upyv","https://dexscreener.com/solana/CiMwmuUiTmpyWN6TyjjKi3QqsVPUkHb2PA6soiaQpump?maker=D6nUhQ7o3TQwk243mgVS5hsdkuJk71fxZib3KxY4Upyv")</f>
        <v/>
      </c>
    </row>
    <row r="170">
      <c r="A170" t="inlineStr">
        <is>
          <t>9JhFqCA21MoAXs2PTaeqNQp2XngPn1PgYr2rsEVCpump</t>
        </is>
      </c>
      <c r="B170" t="inlineStr">
        <is>
          <t>OPUS</t>
        </is>
      </c>
      <c r="C170" t="n">
        <v>7</v>
      </c>
      <c r="D170" t="n">
        <v>0.595</v>
      </c>
      <c r="E170" t="n">
        <v>0.32</v>
      </c>
      <c r="F170" t="n">
        <v>1.85</v>
      </c>
      <c r="G170" t="n">
        <v>2.45</v>
      </c>
      <c r="H170" t="n">
        <v>1</v>
      </c>
      <c r="I170" t="n">
        <v>1</v>
      </c>
      <c r="J170" t="n">
        <v>-1</v>
      </c>
      <c r="K170" t="n">
        <v>-1</v>
      </c>
      <c r="L170">
        <f>HYPERLINK("https://www.defined.fi/sol/9JhFqCA21MoAXs2PTaeqNQp2XngPn1PgYr2rsEVCpump?maker=D6nUhQ7o3TQwk243mgVS5hsdkuJk71fxZib3KxY4Upyv","https://www.defined.fi/sol/9JhFqCA21MoAXs2PTaeqNQp2XngPn1PgYr2rsEVCpump?maker=D6nUhQ7o3TQwk243mgVS5hsdkuJk71fxZib3KxY4Upyv")</f>
        <v/>
      </c>
      <c r="M170">
        <f>HYPERLINK("https://dexscreener.com/solana/9JhFqCA21MoAXs2PTaeqNQp2XngPn1PgYr2rsEVCpump?maker=D6nUhQ7o3TQwk243mgVS5hsdkuJk71fxZib3KxY4Upyv","https://dexscreener.com/solana/9JhFqCA21MoAXs2PTaeqNQp2XngPn1PgYr2rsEVCpump?maker=D6nUhQ7o3TQwk243mgVS5hsdkuJk71fxZib3KxY4Upyv")</f>
        <v/>
      </c>
    </row>
    <row r="171">
      <c r="A171" t="inlineStr">
        <is>
          <t>7BgBvyjrZX1YKz4oh9mjb8ZScatkkwb8DzFx7LoiVkM3</t>
        </is>
      </c>
      <c r="B171" t="inlineStr">
        <is>
          <t>SLERF</t>
        </is>
      </c>
      <c r="C171" t="n">
        <v>7</v>
      </c>
      <c r="D171" t="n">
        <v>-3.41</v>
      </c>
      <c r="E171" t="n">
        <v>-0.01</v>
      </c>
      <c r="F171" t="n">
        <v>292.39</v>
      </c>
      <c r="G171" t="n">
        <v>297.38</v>
      </c>
      <c r="H171" t="n">
        <v>1</v>
      </c>
      <c r="I171" t="n">
        <v>1</v>
      </c>
      <c r="J171" t="n">
        <v>-1</v>
      </c>
      <c r="K171" t="n">
        <v>-1</v>
      </c>
      <c r="L171">
        <f>HYPERLINK("https://www.defined.fi/sol/7BgBvyjrZX1YKz4oh9mjb8ZScatkkwb8DzFx7LoiVkM3?maker=D6nUhQ7o3TQwk243mgVS5hsdkuJk71fxZib3KxY4Upyv","https://www.defined.fi/sol/7BgBvyjrZX1YKz4oh9mjb8ZScatkkwb8DzFx7LoiVkM3?maker=D6nUhQ7o3TQwk243mgVS5hsdkuJk71fxZib3KxY4Upyv")</f>
        <v/>
      </c>
      <c r="M171">
        <f>HYPERLINK("https://dexscreener.com/solana/7BgBvyjrZX1YKz4oh9mjb8ZScatkkwb8DzFx7LoiVkM3?maker=D6nUhQ7o3TQwk243mgVS5hsdkuJk71fxZib3KxY4Upyv","https://dexscreener.com/solana/7BgBvyjrZX1YKz4oh9mjb8ZScatkkwb8DzFx7LoiVkM3?maker=D6nUhQ7o3TQwk243mgVS5hsdkuJk71fxZib3KxY4Upyv")</f>
        <v/>
      </c>
    </row>
    <row r="172">
      <c r="A172" t="inlineStr">
        <is>
          <t>6CEjCg7Jo5RV9kFSgKx66rpW19nrsCmccD2bxfwpump</t>
        </is>
      </c>
      <c r="B172" t="inlineStr">
        <is>
          <t>Fluffi</t>
        </is>
      </c>
      <c r="C172" t="n">
        <v>7</v>
      </c>
      <c r="D172" t="n">
        <v>-0.234</v>
      </c>
      <c r="E172" t="n">
        <v>-0.13</v>
      </c>
      <c r="F172" t="n">
        <v>1.84</v>
      </c>
      <c r="G172" t="n">
        <v>1.6</v>
      </c>
      <c r="H172" t="n">
        <v>1</v>
      </c>
      <c r="I172" t="n">
        <v>1</v>
      </c>
      <c r="J172" t="n">
        <v>-1</v>
      </c>
      <c r="K172" t="n">
        <v>-1</v>
      </c>
      <c r="L172">
        <f>HYPERLINK("https://www.defined.fi/sol/6CEjCg7Jo5RV9kFSgKx66rpW19nrsCmccD2bxfwpump?maker=D6nUhQ7o3TQwk243mgVS5hsdkuJk71fxZib3KxY4Upyv","https://www.defined.fi/sol/6CEjCg7Jo5RV9kFSgKx66rpW19nrsCmccD2bxfwpump?maker=D6nUhQ7o3TQwk243mgVS5hsdkuJk71fxZib3KxY4Upyv")</f>
        <v/>
      </c>
      <c r="M172">
        <f>HYPERLINK("https://dexscreener.com/solana/6CEjCg7Jo5RV9kFSgKx66rpW19nrsCmccD2bxfwpump?maker=D6nUhQ7o3TQwk243mgVS5hsdkuJk71fxZib3KxY4Upyv","https://dexscreener.com/solana/6CEjCg7Jo5RV9kFSgKx66rpW19nrsCmccD2bxfwpump?maker=D6nUhQ7o3TQwk243mgVS5hsdkuJk71fxZib3KxY4Upyv")</f>
        <v/>
      </c>
    </row>
    <row r="173">
      <c r="A173" t="inlineStr">
        <is>
          <t>6tVZVjcppH2BZ9Xj5yFU1Zt34m2rYcyDqqpSeMDZpump</t>
        </is>
      </c>
      <c r="B173" t="inlineStr">
        <is>
          <t>miharu</t>
        </is>
      </c>
      <c r="C173" t="n">
        <v>10</v>
      </c>
      <c r="D173" t="n">
        <v>-2.19</v>
      </c>
      <c r="E173" t="n">
        <v>-0.62</v>
      </c>
      <c r="F173" t="n">
        <v>3.54</v>
      </c>
      <c r="G173" t="n">
        <v>1.35</v>
      </c>
      <c r="H173" t="n">
        <v>1</v>
      </c>
      <c r="I173" t="n">
        <v>1</v>
      </c>
      <c r="J173" t="n">
        <v>-1</v>
      </c>
      <c r="K173" t="n">
        <v>-1</v>
      </c>
      <c r="L173">
        <f>HYPERLINK("https://www.defined.fi/sol/6tVZVjcppH2BZ9Xj5yFU1Zt34m2rYcyDqqpSeMDZpump?maker=D6nUhQ7o3TQwk243mgVS5hsdkuJk71fxZib3KxY4Upyv","https://www.defined.fi/sol/6tVZVjcppH2BZ9Xj5yFU1Zt34m2rYcyDqqpSeMDZpump?maker=D6nUhQ7o3TQwk243mgVS5hsdkuJk71fxZib3KxY4Upyv")</f>
        <v/>
      </c>
      <c r="M173">
        <f>HYPERLINK("https://dexscreener.com/solana/6tVZVjcppH2BZ9Xj5yFU1Zt34m2rYcyDqqpSeMDZpump?maker=D6nUhQ7o3TQwk243mgVS5hsdkuJk71fxZib3KxY4Upyv","https://dexscreener.com/solana/6tVZVjcppH2BZ9Xj5yFU1Zt34m2rYcyDqqpSeMDZpump?maker=D6nUhQ7o3TQwk243mgVS5hsdkuJk71fxZib3KxY4Upyv")</f>
        <v/>
      </c>
    </row>
    <row r="174">
      <c r="A174" t="inlineStr">
        <is>
          <t>Bz7vVzQhm2KMW1XgcrDruYega1MiwrAs1DQysrx4tFkp</t>
        </is>
      </c>
      <c r="B174" t="inlineStr">
        <is>
          <t>WAP</t>
        </is>
      </c>
      <c r="C174" t="n">
        <v>10</v>
      </c>
      <c r="D174" t="n">
        <v>-0.081</v>
      </c>
      <c r="E174" t="n">
        <v>-0.18</v>
      </c>
      <c r="F174" t="n">
        <v>0.451</v>
      </c>
      <c r="G174" t="n">
        <v>0.37</v>
      </c>
      <c r="H174" t="n">
        <v>1</v>
      </c>
      <c r="I174" t="n">
        <v>1</v>
      </c>
      <c r="J174" t="n">
        <v>-1</v>
      </c>
      <c r="K174" t="n">
        <v>-1</v>
      </c>
      <c r="L174">
        <f>HYPERLINK("https://www.defined.fi/sol/Bz7vVzQhm2KMW1XgcrDruYega1MiwrAs1DQysrx4tFkp?maker=D6nUhQ7o3TQwk243mgVS5hsdkuJk71fxZib3KxY4Upyv","https://www.defined.fi/sol/Bz7vVzQhm2KMW1XgcrDruYega1MiwrAs1DQysrx4tFkp?maker=D6nUhQ7o3TQwk243mgVS5hsdkuJk71fxZib3KxY4Upyv")</f>
        <v/>
      </c>
      <c r="M174">
        <f>HYPERLINK("https://dexscreener.com/solana/Bz7vVzQhm2KMW1XgcrDruYega1MiwrAs1DQysrx4tFkp?maker=D6nUhQ7o3TQwk243mgVS5hsdkuJk71fxZib3KxY4Upyv","https://dexscreener.com/solana/Bz7vVzQhm2KMW1XgcrDruYega1MiwrAs1DQysrx4tFkp?maker=D6nUhQ7o3TQwk243mgVS5hsdkuJk71fxZib3KxY4Upyv")</f>
        <v/>
      </c>
    </row>
    <row r="175">
      <c r="A175" t="inlineStr">
        <is>
          <t>2c8gWW2NQTSg9TtDW13Q5wXbCAByDQj5qbK5Wd1Fpump</t>
        </is>
      </c>
      <c r="B175" t="inlineStr">
        <is>
          <t>BOODENG</t>
        </is>
      </c>
      <c r="C175" t="n">
        <v>10</v>
      </c>
      <c r="D175" t="n">
        <v>-0.784</v>
      </c>
      <c r="E175" t="n">
        <v>-0.29</v>
      </c>
      <c r="F175" t="n">
        <v>2.72</v>
      </c>
      <c r="G175" t="n">
        <v>1.94</v>
      </c>
      <c r="H175" t="n">
        <v>2</v>
      </c>
      <c r="I175" t="n">
        <v>1</v>
      </c>
      <c r="J175" t="n">
        <v>-1</v>
      </c>
      <c r="K175" t="n">
        <v>-1</v>
      </c>
      <c r="L175">
        <f>HYPERLINK("https://www.defined.fi/sol/2c8gWW2NQTSg9TtDW13Q5wXbCAByDQj5qbK5Wd1Fpump?maker=D6nUhQ7o3TQwk243mgVS5hsdkuJk71fxZib3KxY4Upyv","https://www.defined.fi/sol/2c8gWW2NQTSg9TtDW13Q5wXbCAByDQj5qbK5Wd1Fpump?maker=D6nUhQ7o3TQwk243mgVS5hsdkuJk71fxZib3KxY4Upyv")</f>
        <v/>
      </c>
      <c r="M175">
        <f>HYPERLINK("https://dexscreener.com/solana/2c8gWW2NQTSg9TtDW13Q5wXbCAByDQj5qbK5Wd1Fpump?maker=D6nUhQ7o3TQwk243mgVS5hsdkuJk71fxZib3KxY4Upyv","https://dexscreener.com/solana/2c8gWW2NQTSg9TtDW13Q5wXbCAByDQj5qbK5Wd1Fpump?maker=D6nUhQ7o3TQwk243mgVS5hsdkuJk71fxZib3KxY4Upyv")</f>
        <v/>
      </c>
    </row>
    <row r="176">
      <c r="A176" t="inlineStr">
        <is>
          <t>4x7xoqc6ogyBpQ9jKAWRsNJnUkBzAmXsE7nTa3a4pump</t>
        </is>
      </c>
      <c r="B176" t="inlineStr">
        <is>
          <t>neggo</t>
        </is>
      </c>
      <c r="C176" t="n">
        <v>10</v>
      </c>
      <c r="D176" t="n">
        <v>-0.25</v>
      </c>
      <c r="E176" t="n">
        <v>-0.96</v>
      </c>
      <c r="F176" t="n">
        <v>0.26</v>
      </c>
      <c r="G176" t="n">
        <v>0</v>
      </c>
      <c r="H176" t="n">
        <v>1</v>
      </c>
      <c r="I176" t="n">
        <v>0</v>
      </c>
      <c r="J176" t="n">
        <v>-1</v>
      </c>
      <c r="K176" t="n">
        <v>-1</v>
      </c>
      <c r="L176">
        <f>HYPERLINK("https://www.defined.fi/sol/4x7xoqc6ogyBpQ9jKAWRsNJnUkBzAmXsE7nTa3a4pump?maker=D6nUhQ7o3TQwk243mgVS5hsdkuJk71fxZib3KxY4Upyv","https://www.defined.fi/sol/4x7xoqc6ogyBpQ9jKAWRsNJnUkBzAmXsE7nTa3a4pump?maker=D6nUhQ7o3TQwk243mgVS5hsdkuJk71fxZib3KxY4Upyv")</f>
        <v/>
      </c>
      <c r="M176">
        <f>HYPERLINK("https://dexscreener.com/solana/4x7xoqc6ogyBpQ9jKAWRsNJnUkBzAmXsE7nTa3a4pump?maker=D6nUhQ7o3TQwk243mgVS5hsdkuJk71fxZib3KxY4Upyv","https://dexscreener.com/solana/4x7xoqc6ogyBpQ9jKAWRsNJnUkBzAmXsE7nTa3a4pump?maker=D6nUhQ7o3TQwk243mgVS5hsdkuJk71fxZib3KxY4Upyv")</f>
        <v/>
      </c>
    </row>
    <row r="177">
      <c r="A177" t="inlineStr">
        <is>
          <t>2EkXL7TMGcQkWDowZogVaB7JewSegJQE4vb9H45ppump</t>
        </is>
      </c>
      <c r="B177" t="inlineStr">
        <is>
          <t>BITCOIN</t>
        </is>
      </c>
      <c r="C177" t="n">
        <v>11</v>
      </c>
      <c r="D177" t="n">
        <v>-7.76</v>
      </c>
      <c r="E177" t="n">
        <v>-0.95</v>
      </c>
      <c r="F177" t="n">
        <v>8.19</v>
      </c>
      <c r="G177" t="n">
        <v>0.435</v>
      </c>
      <c r="H177" t="n">
        <v>3</v>
      </c>
      <c r="I177" t="n">
        <v>1</v>
      </c>
      <c r="J177" t="n">
        <v>-1</v>
      </c>
      <c r="K177" t="n">
        <v>-1</v>
      </c>
      <c r="L177">
        <f>HYPERLINK("https://www.defined.fi/sol/2EkXL7TMGcQkWDowZogVaB7JewSegJQE4vb9H45ppump?maker=D6nUhQ7o3TQwk243mgVS5hsdkuJk71fxZib3KxY4Upyv","https://www.defined.fi/sol/2EkXL7TMGcQkWDowZogVaB7JewSegJQE4vb9H45ppump?maker=D6nUhQ7o3TQwk243mgVS5hsdkuJk71fxZib3KxY4Upyv")</f>
        <v/>
      </c>
      <c r="M177">
        <f>HYPERLINK("https://dexscreener.com/solana/2EkXL7TMGcQkWDowZogVaB7JewSegJQE4vb9H45ppump?maker=D6nUhQ7o3TQwk243mgVS5hsdkuJk71fxZib3KxY4Upyv","https://dexscreener.com/solana/2EkXL7TMGcQkWDowZogVaB7JewSegJQE4vb9H45ppump?maker=D6nUhQ7o3TQwk243mgVS5hsdkuJk71fxZib3KxY4Upyv")</f>
        <v/>
      </c>
    </row>
    <row r="178">
      <c r="A178" t="inlineStr">
        <is>
          <t>rPcGpwm2ieHcsAbB96SF89EDprkwFRbdJZbXgLd55Lv</t>
        </is>
      </c>
      <c r="B178" t="inlineStr">
        <is>
          <t>BITCOIN</t>
        </is>
      </c>
      <c r="C178" t="n">
        <v>11</v>
      </c>
      <c r="D178" t="n">
        <v>-0.245</v>
      </c>
      <c r="E178" t="n">
        <v>-0.27</v>
      </c>
      <c r="F178" t="n">
        <v>0.911</v>
      </c>
      <c r="G178" t="n">
        <v>0.666</v>
      </c>
      <c r="H178" t="n">
        <v>1</v>
      </c>
      <c r="I178" t="n">
        <v>1</v>
      </c>
      <c r="J178" t="n">
        <v>-1</v>
      </c>
      <c r="K178" t="n">
        <v>-1</v>
      </c>
      <c r="L178">
        <f>HYPERLINK("https://www.defined.fi/sol/rPcGpwm2ieHcsAbB96SF89EDprkwFRbdJZbXgLd55Lv?maker=D6nUhQ7o3TQwk243mgVS5hsdkuJk71fxZib3KxY4Upyv","https://www.defined.fi/sol/rPcGpwm2ieHcsAbB96SF89EDprkwFRbdJZbXgLd55Lv?maker=D6nUhQ7o3TQwk243mgVS5hsdkuJk71fxZib3KxY4Upyv")</f>
        <v/>
      </c>
      <c r="M178">
        <f>HYPERLINK("https://dexscreener.com/solana/rPcGpwm2ieHcsAbB96SF89EDprkwFRbdJZbXgLd55Lv?maker=D6nUhQ7o3TQwk243mgVS5hsdkuJk71fxZib3KxY4Upyv","https://dexscreener.com/solana/rPcGpwm2ieHcsAbB96SF89EDprkwFRbdJZbXgLd55Lv?maker=D6nUhQ7o3TQwk243mgVS5hsdkuJk71fxZib3KxY4Upyv")</f>
        <v/>
      </c>
    </row>
    <row r="179">
      <c r="A179" t="inlineStr">
        <is>
          <t>7DzoMjnV9tds4z3GPD4pmWM1GYaqPyWgpsSPjP5bpump</t>
        </is>
      </c>
      <c r="B179" t="inlineStr">
        <is>
          <t>ABCDEM</t>
        </is>
      </c>
      <c r="C179" t="n">
        <v>11</v>
      </c>
      <c r="D179" t="n">
        <v>-0.893</v>
      </c>
      <c r="E179" t="n">
        <v>-0.98</v>
      </c>
      <c r="F179" t="n">
        <v>0.912</v>
      </c>
      <c r="G179" t="n">
        <v>0</v>
      </c>
      <c r="H179" t="n">
        <v>1</v>
      </c>
      <c r="I179" t="n">
        <v>0</v>
      </c>
      <c r="J179" t="n">
        <v>-1</v>
      </c>
      <c r="K179" t="n">
        <v>-1</v>
      </c>
      <c r="L179">
        <f>HYPERLINK("https://www.defined.fi/sol/7DzoMjnV9tds4z3GPD4pmWM1GYaqPyWgpsSPjP5bpump?maker=D6nUhQ7o3TQwk243mgVS5hsdkuJk71fxZib3KxY4Upyv","https://www.defined.fi/sol/7DzoMjnV9tds4z3GPD4pmWM1GYaqPyWgpsSPjP5bpump?maker=D6nUhQ7o3TQwk243mgVS5hsdkuJk71fxZib3KxY4Upyv")</f>
        <v/>
      </c>
      <c r="M179">
        <f>HYPERLINK("https://dexscreener.com/solana/7DzoMjnV9tds4z3GPD4pmWM1GYaqPyWgpsSPjP5bpump?maker=D6nUhQ7o3TQwk243mgVS5hsdkuJk71fxZib3KxY4Upyv","https://dexscreener.com/solana/7DzoMjnV9tds4z3GPD4pmWM1GYaqPyWgpsSPjP5bpump?maker=D6nUhQ7o3TQwk243mgVS5hsdkuJk71fxZib3KxY4Upyv")</f>
        <v/>
      </c>
    </row>
    <row r="180">
      <c r="A180" t="inlineStr">
        <is>
          <t>8sUY1bHHNC7Ystya9cAKtH2RrLssaUfnj34kiyGbpump</t>
        </is>
      </c>
      <c r="B180" t="inlineStr">
        <is>
          <t>ARKY</t>
        </is>
      </c>
      <c r="C180" t="n">
        <v>11</v>
      </c>
      <c r="D180" t="n">
        <v>-4.31</v>
      </c>
      <c r="E180" t="n">
        <v>-0.96</v>
      </c>
      <c r="F180" t="n">
        <v>4.48</v>
      </c>
      <c r="G180" t="n">
        <v>0.175</v>
      </c>
      <c r="H180" t="n">
        <v>1</v>
      </c>
      <c r="I180" t="n">
        <v>1</v>
      </c>
      <c r="J180" t="n">
        <v>-1</v>
      </c>
      <c r="K180" t="n">
        <v>-1</v>
      </c>
      <c r="L180">
        <f>HYPERLINK("https://www.defined.fi/sol/8sUY1bHHNC7Ystya9cAKtH2RrLssaUfnj34kiyGbpump?maker=D6nUhQ7o3TQwk243mgVS5hsdkuJk71fxZib3KxY4Upyv","https://www.defined.fi/sol/8sUY1bHHNC7Ystya9cAKtH2RrLssaUfnj34kiyGbpump?maker=D6nUhQ7o3TQwk243mgVS5hsdkuJk71fxZib3KxY4Upyv")</f>
        <v/>
      </c>
      <c r="M180">
        <f>HYPERLINK("https://dexscreener.com/solana/8sUY1bHHNC7Ystya9cAKtH2RrLssaUfnj34kiyGbpump?maker=D6nUhQ7o3TQwk243mgVS5hsdkuJk71fxZib3KxY4Upyv","https://dexscreener.com/solana/8sUY1bHHNC7Ystya9cAKtH2RrLssaUfnj34kiyGbpump?maker=D6nUhQ7o3TQwk243mgVS5hsdkuJk71fxZib3KxY4Upyv")</f>
        <v/>
      </c>
    </row>
    <row r="181">
      <c r="A181" t="inlineStr">
        <is>
          <t>DAmKsUs98GCeTGyEarKLKG27dKHBKEZAbN1NydPApump</t>
        </is>
      </c>
      <c r="B181" t="inlineStr">
        <is>
          <t>sugarbear</t>
        </is>
      </c>
      <c r="C181" t="n">
        <v>11</v>
      </c>
      <c r="D181" t="n">
        <v>-0.825</v>
      </c>
      <c r="E181" t="n">
        <v>-0.91</v>
      </c>
      <c r="F181" t="n">
        <v>0.906</v>
      </c>
      <c r="G181" t="n">
        <v>0.081</v>
      </c>
      <c r="H181" t="n">
        <v>1</v>
      </c>
      <c r="I181" t="n">
        <v>1</v>
      </c>
      <c r="J181" t="n">
        <v>-1</v>
      </c>
      <c r="K181" t="n">
        <v>-1</v>
      </c>
      <c r="L181">
        <f>HYPERLINK("https://www.defined.fi/sol/DAmKsUs98GCeTGyEarKLKG27dKHBKEZAbN1NydPApump?maker=D6nUhQ7o3TQwk243mgVS5hsdkuJk71fxZib3KxY4Upyv","https://www.defined.fi/sol/DAmKsUs98GCeTGyEarKLKG27dKHBKEZAbN1NydPApump?maker=D6nUhQ7o3TQwk243mgVS5hsdkuJk71fxZib3KxY4Upyv")</f>
        <v/>
      </c>
      <c r="M181">
        <f>HYPERLINK("https://dexscreener.com/solana/DAmKsUs98GCeTGyEarKLKG27dKHBKEZAbN1NydPApump?maker=D6nUhQ7o3TQwk243mgVS5hsdkuJk71fxZib3KxY4Upyv","https://dexscreener.com/solana/DAmKsUs98GCeTGyEarKLKG27dKHBKEZAbN1NydPApump?maker=D6nUhQ7o3TQwk243mgVS5hsdkuJk71fxZib3KxY4Upyv")</f>
        <v/>
      </c>
    </row>
    <row r="182">
      <c r="A182" t="inlineStr">
        <is>
          <t>DWKScU3qJvo3he2qtuULDHWq726aEhvCuuCu266opump</t>
        </is>
      </c>
      <c r="B182" t="inlineStr">
        <is>
          <t>Shoko</t>
        </is>
      </c>
      <c r="C182" t="n">
        <v>11</v>
      </c>
      <c r="D182" t="n">
        <v>-0.435</v>
      </c>
      <c r="E182" t="n">
        <v>-0.24</v>
      </c>
      <c r="F182" t="n">
        <v>1.8</v>
      </c>
      <c r="G182" t="n">
        <v>1.37</v>
      </c>
      <c r="H182" t="n">
        <v>1</v>
      </c>
      <c r="I182" t="n">
        <v>1</v>
      </c>
      <c r="J182" t="n">
        <v>-1</v>
      </c>
      <c r="K182" t="n">
        <v>-1</v>
      </c>
      <c r="L182">
        <f>HYPERLINK("https://www.defined.fi/sol/DWKScU3qJvo3he2qtuULDHWq726aEhvCuuCu266opump?maker=D6nUhQ7o3TQwk243mgVS5hsdkuJk71fxZib3KxY4Upyv","https://www.defined.fi/sol/DWKScU3qJvo3he2qtuULDHWq726aEhvCuuCu266opump?maker=D6nUhQ7o3TQwk243mgVS5hsdkuJk71fxZib3KxY4Upyv")</f>
        <v/>
      </c>
      <c r="M182">
        <f>HYPERLINK("https://dexscreener.com/solana/DWKScU3qJvo3he2qtuULDHWq726aEhvCuuCu266opump?maker=D6nUhQ7o3TQwk243mgVS5hsdkuJk71fxZib3KxY4Upyv","https://dexscreener.com/solana/DWKScU3qJvo3he2qtuULDHWq726aEhvCuuCu266opump?maker=D6nUhQ7o3TQwk243mgVS5hsdkuJk71fxZib3KxY4Upyv")</f>
        <v/>
      </c>
    </row>
    <row r="183">
      <c r="A183" t="inlineStr">
        <is>
          <t>AK1ZuRHkb4aBZGDwyNWwb5KaJsCvXpiZUDQkUEsqpump</t>
        </is>
      </c>
      <c r="B183" t="inlineStr">
        <is>
          <t>Shoko</t>
        </is>
      </c>
      <c r="C183" t="n">
        <v>11</v>
      </c>
      <c r="D183" t="n">
        <v>-0.201</v>
      </c>
      <c r="E183" t="n">
        <v>-0.22</v>
      </c>
      <c r="F183" t="n">
        <v>0.902</v>
      </c>
      <c r="G183" t="n">
        <v>0.701</v>
      </c>
      <c r="H183" t="n">
        <v>1</v>
      </c>
      <c r="I183" t="n">
        <v>1</v>
      </c>
      <c r="J183" t="n">
        <v>-1</v>
      </c>
      <c r="K183" t="n">
        <v>-1</v>
      </c>
      <c r="L183">
        <f>HYPERLINK("https://www.defined.fi/sol/AK1ZuRHkb4aBZGDwyNWwb5KaJsCvXpiZUDQkUEsqpump?maker=D6nUhQ7o3TQwk243mgVS5hsdkuJk71fxZib3KxY4Upyv","https://www.defined.fi/sol/AK1ZuRHkb4aBZGDwyNWwb5KaJsCvXpiZUDQkUEsqpump?maker=D6nUhQ7o3TQwk243mgVS5hsdkuJk71fxZib3KxY4Upyv")</f>
        <v/>
      </c>
      <c r="M183">
        <f>HYPERLINK("https://dexscreener.com/solana/AK1ZuRHkb4aBZGDwyNWwb5KaJsCvXpiZUDQkUEsqpump?maker=D6nUhQ7o3TQwk243mgVS5hsdkuJk71fxZib3KxY4Upyv","https://dexscreener.com/solana/AK1ZuRHkb4aBZGDwyNWwb5KaJsCvXpiZUDQkUEsqpump?maker=D6nUhQ7o3TQwk243mgVS5hsdkuJk71fxZib3KxY4Upyv")</f>
        <v/>
      </c>
    </row>
    <row r="184">
      <c r="A184" t="inlineStr">
        <is>
          <t>12dCL9Do2uPmBiyF57P9ibAQubUNszFoLagMdfapump</t>
        </is>
      </c>
      <c r="B184" t="inlineStr">
        <is>
          <t>$SATOSHI</t>
        </is>
      </c>
      <c r="C184" t="n">
        <v>11</v>
      </c>
      <c r="D184" t="n">
        <v>-0.032</v>
      </c>
      <c r="E184" t="n">
        <v>-0.35</v>
      </c>
      <c r="F184" t="n">
        <v>0.091</v>
      </c>
      <c r="G184" t="n">
        <v>0.059</v>
      </c>
      <c r="H184" t="n">
        <v>1</v>
      </c>
      <c r="I184" t="n">
        <v>1</v>
      </c>
      <c r="J184" t="n">
        <v>-1</v>
      </c>
      <c r="K184" t="n">
        <v>-1</v>
      </c>
      <c r="L184">
        <f>HYPERLINK("https://www.defined.fi/sol/12dCL9Do2uPmBiyF57P9ibAQubUNszFoLagMdfapump?maker=D6nUhQ7o3TQwk243mgVS5hsdkuJk71fxZib3KxY4Upyv","https://www.defined.fi/sol/12dCL9Do2uPmBiyF57P9ibAQubUNszFoLagMdfapump?maker=D6nUhQ7o3TQwk243mgVS5hsdkuJk71fxZib3KxY4Upyv")</f>
        <v/>
      </c>
      <c r="M184">
        <f>HYPERLINK("https://dexscreener.com/solana/12dCL9Do2uPmBiyF57P9ibAQubUNszFoLagMdfapump?maker=D6nUhQ7o3TQwk243mgVS5hsdkuJk71fxZib3KxY4Upyv","https://dexscreener.com/solana/12dCL9Do2uPmBiyF57P9ibAQubUNszFoLagMdfapump?maker=D6nUhQ7o3TQwk243mgVS5hsdkuJk71fxZib3KxY4Upyv")</f>
        <v/>
      </c>
    </row>
    <row r="185">
      <c r="A185" t="inlineStr">
        <is>
          <t>2RGaH4gr2iLsTDuY35VUFu5CtASRxRjekpHcKhFYpump</t>
        </is>
      </c>
      <c r="B185" t="inlineStr">
        <is>
          <t>Satoshi</t>
        </is>
      </c>
      <c r="C185" t="n">
        <v>11</v>
      </c>
      <c r="D185" t="n">
        <v>-0.145</v>
      </c>
      <c r="E185" t="n">
        <v>-1</v>
      </c>
      <c r="F185" t="n">
        <v>0.173</v>
      </c>
      <c r="G185" t="n">
        <v>0</v>
      </c>
      <c r="H185" t="n">
        <v>1</v>
      </c>
      <c r="I185" t="n">
        <v>0</v>
      </c>
      <c r="J185" t="n">
        <v>-1</v>
      </c>
      <c r="K185" t="n">
        <v>-1</v>
      </c>
      <c r="L185">
        <f>HYPERLINK("https://www.defined.fi/sol/2RGaH4gr2iLsTDuY35VUFu5CtASRxRjekpHcKhFYpump?maker=D6nUhQ7o3TQwk243mgVS5hsdkuJk71fxZib3KxY4Upyv","https://www.defined.fi/sol/2RGaH4gr2iLsTDuY35VUFu5CtASRxRjekpHcKhFYpump?maker=D6nUhQ7o3TQwk243mgVS5hsdkuJk71fxZib3KxY4Upyv")</f>
        <v/>
      </c>
      <c r="M185">
        <f>HYPERLINK("https://dexscreener.com/solana/2RGaH4gr2iLsTDuY35VUFu5CtASRxRjekpHcKhFYpump?maker=D6nUhQ7o3TQwk243mgVS5hsdkuJk71fxZib3KxY4Upyv","https://dexscreener.com/solana/2RGaH4gr2iLsTDuY35VUFu5CtASRxRjekpHcKhFYpump?maker=D6nUhQ7o3TQwk243mgVS5hsdkuJk71fxZib3KxY4Upyv")</f>
        <v/>
      </c>
    </row>
    <row r="186">
      <c r="A186" t="inlineStr">
        <is>
          <t>7z7KPxafRcdbdNXoxNmHTwc5zWT6DueMtdk6b4Yfpump</t>
        </is>
      </c>
      <c r="B186" t="inlineStr">
        <is>
          <t>ATLANTIS</t>
        </is>
      </c>
      <c r="C186" t="n">
        <v>13</v>
      </c>
      <c r="D186" t="n">
        <v>-31.16</v>
      </c>
      <c r="E186" t="n">
        <v>-0.86</v>
      </c>
      <c r="F186" t="n">
        <v>36.17</v>
      </c>
      <c r="G186" t="n">
        <v>5.01</v>
      </c>
      <c r="H186" t="n">
        <v>8</v>
      </c>
      <c r="I186" t="n">
        <v>2</v>
      </c>
      <c r="J186" t="n">
        <v>-1</v>
      </c>
      <c r="K186" t="n">
        <v>-1</v>
      </c>
      <c r="L186">
        <f>HYPERLINK("https://www.defined.fi/sol/7z7KPxafRcdbdNXoxNmHTwc5zWT6DueMtdk6b4Yfpump?maker=D6nUhQ7o3TQwk243mgVS5hsdkuJk71fxZib3KxY4Upyv","https://www.defined.fi/sol/7z7KPxafRcdbdNXoxNmHTwc5zWT6DueMtdk6b4Yfpump?maker=D6nUhQ7o3TQwk243mgVS5hsdkuJk71fxZib3KxY4Upyv")</f>
        <v/>
      </c>
      <c r="M186">
        <f>HYPERLINK("https://dexscreener.com/solana/7z7KPxafRcdbdNXoxNmHTwc5zWT6DueMtdk6b4Yfpump?maker=D6nUhQ7o3TQwk243mgVS5hsdkuJk71fxZib3KxY4Upyv","https://dexscreener.com/solana/7z7KPxafRcdbdNXoxNmHTwc5zWT6DueMtdk6b4Yfpump?maker=D6nUhQ7o3TQwk243mgVS5hsdkuJk71fxZib3KxY4Upyv")</f>
        <v/>
      </c>
    </row>
    <row r="187">
      <c r="A187" t="inlineStr">
        <is>
          <t>D7GxPpckvXHT76nS51LGEBTzbbN1jTFt55F2mmBvMWYV</t>
        </is>
      </c>
      <c r="B187" t="inlineStr">
        <is>
          <t>FOB</t>
        </is>
      </c>
      <c r="C187" t="n">
        <v>14</v>
      </c>
      <c r="D187" t="n">
        <v>-1.21</v>
      </c>
      <c r="E187" t="n">
        <v>-1</v>
      </c>
      <c r="F187" t="n">
        <v>1.79</v>
      </c>
      <c r="G187" t="n">
        <v>0.578</v>
      </c>
      <c r="H187" t="n">
        <v>1</v>
      </c>
      <c r="I187" t="n">
        <v>1</v>
      </c>
      <c r="J187" t="n">
        <v>-1</v>
      </c>
      <c r="K187" t="n">
        <v>-1</v>
      </c>
      <c r="L187">
        <f>HYPERLINK("https://www.defined.fi/sol/D7GxPpckvXHT76nS51LGEBTzbbN1jTFt55F2mmBvMWYV?maker=D6nUhQ7o3TQwk243mgVS5hsdkuJk71fxZib3KxY4Upyv","https://www.defined.fi/sol/D7GxPpckvXHT76nS51LGEBTzbbN1jTFt55F2mmBvMWYV?maker=D6nUhQ7o3TQwk243mgVS5hsdkuJk71fxZib3KxY4Upyv")</f>
        <v/>
      </c>
      <c r="M187">
        <f>HYPERLINK("https://dexscreener.com/solana/D7GxPpckvXHT76nS51LGEBTzbbN1jTFt55F2mmBvMWYV?maker=D6nUhQ7o3TQwk243mgVS5hsdkuJk71fxZib3KxY4Upyv","https://dexscreener.com/solana/D7GxPpckvXHT76nS51LGEBTzbbN1jTFt55F2mmBvMWYV?maker=D6nUhQ7o3TQwk243mgVS5hsdkuJk71fxZib3KxY4Upyv")</f>
        <v/>
      </c>
    </row>
    <row r="188">
      <c r="A188" t="inlineStr">
        <is>
          <t>GMjWfkHdcRTiJfhy7ayNiaEMmHEtJ5QYcdo3T2i7N4Cy</t>
        </is>
      </c>
      <c r="B188" t="inlineStr">
        <is>
          <t>ELSA</t>
        </is>
      </c>
      <c r="C188" t="n">
        <v>14</v>
      </c>
      <c r="D188" t="n">
        <v>-0.8090000000000001</v>
      </c>
      <c r="E188" t="n">
        <v>-0.6</v>
      </c>
      <c r="F188" t="n">
        <v>1.34</v>
      </c>
      <c r="G188" t="n">
        <v>0.533</v>
      </c>
      <c r="H188" t="n">
        <v>2</v>
      </c>
      <c r="I188" t="n">
        <v>1</v>
      </c>
      <c r="J188" t="n">
        <v>-1</v>
      </c>
      <c r="K188" t="n">
        <v>-1</v>
      </c>
      <c r="L188">
        <f>HYPERLINK("https://www.defined.fi/sol/GMjWfkHdcRTiJfhy7ayNiaEMmHEtJ5QYcdo3T2i7N4Cy?maker=D6nUhQ7o3TQwk243mgVS5hsdkuJk71fxZib3KxY4Upyv","https://www.defined.fi/sol/GMjWfkHdcRTiJfhy7ayNiaEMmHEtJ5QYcdo3T2i7N4Cy?maker=D6nUhQ7o3TQwk243mgVS5hsdkuJk71fxZib3KxY4Upyv")</f>
        <v/>
      </c>
      <c r="M188">
        <f>HYPERLINK("https://dexscreener.com/solana/GMjWfkHdcRTiJfhy7ayNiaEMmHEtJ5QYcdo3T2i7N4Cy?maker=D6nUhQ7o3TQwk243mgVS5hsdkuJk71fxZib3KxY4Upyv","https://dexscreener.com/solana/GMjWfkHdcRTiJfhy7ayNiaEMmHEtJ5QYcdo3T2i7N4Cy?maker=D6nUhQ7o3TQwk243mgVS5hsdkuJk71fxZib3KxY4Upyv")</f>
        <v/>
      </c>
    </row>
    <row r="189">
      <c r="A189" t="inlineStr">
        <is>
          <t>5oSdehrNUuhDbxUVpkDEXRAykhYQeD2L1D8S99SLpump</t>
        </is>
      </c>
      <c r="B189" t="inlineStr">
        <is>
          <t>SASHA</t>
        </is>
      </c>
      <c r="C189" t="n">
        <v>14</v>
      </c>
      <c r="D189" t="n">
        <v>-14.57</v>
      </c>
      <c r="E189" t="n">
        <v>-0.62</v>
      </c>
      <c r="F189" t="n">
        <v>23.31</v>
      </c>
      <c r="G189" t="n">
        <v>8.73</v>
      </c>
      <c r="H189" t="n">
        <v>6</v>
      </c>
      <c r="I189" t="n">
        <v>2</v>
      </c>
      <c r="J189" t="n">
        <v>-1</v>
      </c>
      <c r="K189" t="n">
        <v>-1</v>
      </c>
      <c r="L189">
        <f>HYPERLINK("https://www.defined.fi/sol/5oSdehrNUuhDbxUVpkDEXRAykhYQeD2L1D8S99SLpump?maker=D6nUhQ7o3TQwk243mgVS5hsdkuJk71fxZib3KxY4Upyv","https://www.defined.fi/sol/5oSdehrNUuhDbxUVpkDEXRAykhYQeD2L1D8S99SLpump?maker=D6nUhQ7o3TQwk243mgVS5hsdkuJk71fxZib3KxY4Upyv")</f>
        <v/>
      </c>
      <c r="M189">
        <f>HYPERLINK("https://dexscreener.com/solana/5oSdehrNUuhDbxUVpkDEXRAykhYQeD2L1D8S99SLpump?maker=D6nUhQ7o3TQwk243mgVS5hsdkuJk71fxZib3KxY4Upyv","https://dexscreener.com/solana/5oSdehrNUuhDbxUVpkDEXRAykhYQeD2L1D8S99SLpump?maker=D6nUhQ7o3TQwk243mgVS5hsdkuJk71fxZib3KxY4Upyv")</f>
        <v/>
      </c>
    </row>
    <row r="190">
      <c r="A190" t="inlineStr">
        <is>
          <t>9TWa7NPkeqEojoY9Kue7A38AvJV1QTfjKScvqGsEpump</t>
        </is>
      </c>
      <c r="B190" t="inlineStr">
        <is>
          <t>Odin</t>
        </is>
      </c>
      <c r="C190" t="n">
        <v>14</v>
      </c>
      <c r="D190" t="n">
        <v>-9.5</v>
      </c>
      <c r="E190" t="n">
        <v>-0.91</v>
      </c>
      <c r="F190" t="n">
        <v>10.46</v>
      </c>
      <c r="G190" t="n">
        <v>0.961</v>
      </c>
      <c r="H190" t="n">
        <v>1</v>
      </c>
      <c r="I190" t="n">
        <v>1</v>
      </c>
      <c r="J190" t="n">
        <v>-1</v>
      </c>
      <c r="K190" t="n">
        <v>-1</v>
      </c>
      <c r="L190">
        <f>HYPERLINK("https://www.defined.fi/sol/9TWa7NPkeqEojoY9Kue7A38AvJV1QTfjKScvqGsEpump?maker=D6nUhQ7o3TQwk243mgVS5hsdkuJk71fxZib3KxY4Upyv","https://www.defined.fi/sol/9TWa7NPkeqEojoY9Kue7A38AvJV1QTfjKScvqGsEpump?maker=D6nUhQ7o3TQwk243mgVS5hsdkuJk71fxZib3KxY4Upyv")</f>
        <v/>
      </c>
      <c r="M190">
        <f>HYPERLINK("https://dexscreener.com/solana/9TWa7NPkeqEojoY9Kue7A38AvJV1QTfjKScvqGsEpump?maker=D6nUhQ7o3TQwk243mgVS5hsdkuJk71fxZib3KxY4Upyv","https://dexscreener.com/solana/9TWa7NPkeqEojoY9Kue7A38AvJV1QTfjKScvqGsEpump?maker=D6nUhQ7o3TQwk243mgVS5hsdkuJk71fxZib3KxY4Upyv")</f>
        <v/>
      </c>
    </row>
    <row r="191">
      <c r="A191" t="inlineStr">
        <is>
          <t>62jW3NU4EMYV4N8bxhdRFA6MUuwtZPDzbjBeDc2ypump</t>
        </is>
      </c>
      <c r="B191" t="inlineStr">
        <is>
          <t>POMO</t>
        </is>
      </c>
      <c r="C191" t="n">
        <v>15</v>
      </c>
      <c r="D191" t="n">
        <v>2.9</v>
      </c>
      <c r="E191" t="n">
        <v>0.35</v>
      </c>
      <c r="F191" t="n">
        <v>8.16</v>
      </c>
      <c r="G191" t="n">
        <v>11.06</v>
      </c>
      <c r="H191" t="n">
        <v>2</v>
      </c>
      <c r="I191" t="n">
        <v>2</v>
      </c>
      <c r="J191" t="n">
        <v>-1</v>
      </c>
      <c r="K191" t="n">
        <v>-1</v>
      </c>
      <c r="L191">
        <f>HYPERLINK("https://www.defined.fi/sol/62jW3NU4EMYV4N8bxhdRFA6MUuwtZPDzbjBeDc2ypump?maker=D6nUhQ7o3TQwk243mgVS5hsdkuJk71fxZib3KxY4Upyv","https://www.defined.fi/sol/62jW3NU4EMYV4N8bxhdRFA6MUuwtZPDzbjBeDc2ypump?maker=D6nUhQ7o3TQwk243mgVS5hsdkuJk71fxZib3KxY4Upyv")</f>
        <v/>
      </c>
      <c r="M191">
        <f>HYPERLINK("https://dexscreener.com/solana/62jW3NU4EMYV4N8bxhdRFA6MUuwtZPDzbjBeDc2ypump?maker=D6nUhQ7o3TQwk243mgVS5hsdkuJk71fxZib3KxY4Upyv","https://dexscreener.com/solana/62jW3NU4EMYV4N8bxhdRFA6MUuwtZPDzbjBeDc2ypump?maker=D6nUhQ7o3TQwk243mgVS5hsdkuJk71fxZib3KxY4Upyv")</f>
        <v/>
      </c>
    </row>
    <row r="192">
      <c r="A192" t="inlineStr">
        <is>
          <t>6WNva7iLjTvxSfXPSmbjceW5Yc41LUH4SJNqKom5pump</t>
        </is>
      </c>
      <c r="B192" t="inlineStr">
        <is>
          <t>SASHA</t>
        </is>
      </c>
      <c r="C192" t="n">
        <v>15</v>
      </c>
      <c r="D192" t="n">
        <v>-0.034</v>
      </c>
      <c r="E192" t="n">
        <v>-0.13</v>
      </c>
      <c r="F192" t="n">
        <v>0.269</v>
      </c>
      <c r="G192" t="n">
        <v>0.235</v>
      </c>
      <c r="H192" t="n">
        <v>1</v>
      </c>
      <c r="I192" t="n">
        <v>1</v>
      </c>
      <c r="J192" t="n">
        <v>-1</v>
      </c>
      <c r="K192" t="n">
        <v>-1</v>
      </c>
      <c r="L192">
        <f>HYPERLINK("https://www.defined.fi/sol/6WNva7iLjTvxSfXPSmbjceW5Yc41LUH4SJNqKom5pump?maker=D6nUhQ7o3TQwk243mgVS5hsdkuJk71fxZib3KxY4Upyv","https://www.defined.fi/sol/6WNva7iLjTvxSfXPSmbjceW5Yc41LUH4SJNqKom5pump?maker=D6nUhQ7o3TQwk243mgVS5hsdkuJk71fxZib3KxY4Upyv")</f>
        <v/>
      </c>
      <c r="M192">
        <f>HYPERLINK("https://dexscreener.com/solana/6WNva7iLjTvxSfXPSmbjceW5Yc41LUH4SJNqKom5pump?maker=D6nUhQ7o3TQwk243mgVS5hsdkuJk71fxZib3KxY4Upyv","https://dexscreener.com/solana/6WNva7iLjTvxSfXPSmbjceW5Yc41LUH4SJNqKom5pump?maker=D6nUhQ7o3TQwk243mgVS5hsdkuJk71fxZib3KxY4Upyv")</f>
        <v/>
      </c>
    </row>
    <row r="193">
      <c r="A193" t="inlineStr">
        <is>
          <t>3XHnmDDQy9DEGFrJ2gX9bMp58Jcq2dFdpsHFTvQWpump</t>
        </is>
      </c>
      <c r="B193" t="inlineStr">
        <is>
          <t>sasha</t>
        </is>
      </c>
      <c r="C193" t="n">
        <v>15</v>
      </c>
      <c r="D193" t="n">
        <v>-12.17</v>
      </c>
      <c r="E193" t="n">
        <v>-0.92</v>
      </c>
      <c r="F193" t="n">
        <v>13.21</v>
      </c>
      <c r="G193" t="n">
        <v>1.04</v>
      </c>
      <c r="H193" t="n">
        <v>2</v>
      </c>
      <c r="I193" t="n">
        <v>1</v>
      </c>
      <c r="J193" t="n">
        <v>-1</v>
      </c>
      <c r="K193" t="n">
        <v>-1</v>
      </c>
      <c r="L193">
        <f>HYPERLINK("https://www.defined.fi/sol/3XHnmDDQy9DEGFrJ2gX9bMp58Jcq2dFdpsHFTvQWpump?maker=D6nUhQ7o3TQwk243mgVS5hsdkuJk71fxZib3KxY4Upyv","https://www.defined.fi/sol/3XHnmDDQy9DEGFrJ2gX9bMp58Jcq2dFdpsHFTvQWpump?maker=D6nUhQ7o3TQwk243mgVS5hsdkuJk71fxZib3KxY4Upyv")</f>
        <v/>
      </c>
      <c r="M193">
        <f>HYPERLINK("https://dexscreener.com/solana/3XHnmDDQy9DEGFrJ2gX9bMp58Jcq2dFdpsHFTvQWpump?maker=D6nUhQ7o3TQwk243mgVS5hsdkuJk71fxZib3KxY4Upyv","https://dexscreener.com/solana/3XHnmDDQy9DEGFrJ2gX9bMp58Jcq2dFdpsHFTvQWpump?maker=D6nUhQ7o3TQwk243mgVS5hsdkuJk71fxZib3KxY4Upyv")</f>
        <v/>
      </c>
    </row>
    <row r="194">
      <c r="A194" t="inlineStr">
        <is>
          <t>HMHZBcFFi1n7QMDxazU6RZVCt9tU6DNr4s2FAzVFpump</t>
        </is>
      </c>
      <c r="B194" t="inlineStr">
        <is>
          <t>Sasha</t>
        </is>
      </c>
      <c r="C194" t="n">
        <v>15</v>
      </c>
      <c r="D194" t="n">
        <v>-0.588</v>
      </c>
      <c r="E194" t="n">
        <v>-0.66</v>
      </c>
      <c r="F194" t="n">
        <v>0.894</v>
      </c>
      <c r="G194" t="n">
        <v>0.305</v>
      </c>
      <c r="H194" t="n">
        <v>1</v>
      </c>
      <c r="I194" t="n">
        <v>1</v>
      </c>
      <c r="J194" t="n">
        <v>-1</v>
      </c>
      <c r="K194" t="n">
        <v>-1</v>
      </c>
      <c r="L194">
        <f>HYPERLINK("https://www.defined.fi/sol/HMHZBcFFi1n7QMDxazU6RZVCt9tU6DNr4s2FAzVFpump?maker=D6nUhQ7o3TQwk243mgVS5hsdkuJk71fxZib3KxY4Upyv","https://www.defined.fi/sol/HMHZBcFFi1n7QMDxazU6RZVCt9tU6DNr4s2FAzVFpump?maker=D6nUhQ7o3TQwk243mgVS5hsdkuJk71fxZib3KxY4Upyv")</f>
        <v/>
      </c>
      <c r="M194">
        <f>HYPERLINK("https://dexscreener.com/solana/HMHZBcFFi1n7QMDxazU6RZVCt9tU6DNr4s2FAzVFpump?maker=D6nUhQ7o3TQwk243mgVS5hsdkuJk71fxZib3KxY4Upyv","https://dexscreener.com/solana/HMHZBcFFi1n7QMDxazU6RZVCt9tU6DNr4s2FAzVFpump?maker=D6nUhQ7o3TQwk243mgVS5hsdkuJk71fxZib3KxY4Upyv")</f>
        <v/>
      </c>
    </row>
    <row r="195">
      <c r="A195" t="inlineStr">
        <is>
          <t>7t3gRJFjr2qQi6CSz6PcdHKdsbLwgkH21wCnmB5Rpump</t>
        </is>
      </c>
      <c r="B195" t="inlineStr">
        <is>
          <t>BELLO</t>
        </is>
      </c>
      <c r="C195" t="n">
        <v>15</v>
      </c>
      <c r="D195" t="n">
        <v>-1.7</v>
      </c>
      <c r="E195" t="n">
        <v>-0.9399999999999999</v>
      </c>
      <c r="F195" t="n">
        <v>1.81</v>
      </c>
      <c r="G195" t="n">
        <v>0.113</v>
      </c>
      <c r="H195" t="n">
        <v>1</v>
      </c>
      <c r="I195" t="n">
        <v>1</v>
      </c>
      <c r="J195" t="n">
        <v>-1</v>
      </c>
      <c r="K195" t="n">
        <v>-1</v>
      </c>
      <c r="L195">
        <f>HYPERLINK("https://www.defined.fi/sol/7t3gRJFjr2qQi6CSz6PcdHKdsbLwgkH21wCnmB5Rpump?maker=D6nUhQ7o3TQwk243mgVS5hsdkuJk71fxZib3KxY4Upyv","https://www.defined.fi/sol/7t3gRJFjr2qQi6CSz6PcdHKdsbLwgkH21wCnmB5Rpump?maker=D6nUhQ7o3TQwk243mgVS5hsdkuJk71fxZib3KxY4Upyv")</f>
        <v/>
      </c>
      <c r="M195">
        <f>HYPERLINK("https://dexscreener.com/solana/7t3gRJFjr2qQi6CSz6PcdHKdsbLwgkH21wCnmB5Rpump?maker=D6nUhQ7o3TQwk243mgVS5hsdkuJk71fxZib3KxY4Upyv","https://dexscreener.com/solana/7t3gRJFjr2qQi6CSz6PcdHKdsbLwgkH21wCnmB5Rpump?maker=D6nUhQ7o3TQwk243mgVS5hsdkuJk71fxZib3KxY4Upyv")</f>
        <v/>
      </c>
    </row>
    <row r="196">
      <c r="A196" t="inlineStr">
        <is>
          <t>GJRgAWJ56BxvYcaeCQJJhxgxzxfNYBRhPRuY4rY3pump</t>
        </is>
      </c>
      <c r="B196" t="inlineStr">
        <is>
          <t>Sonny</t>
        </is>
      </c>
      <c r="C196" t="n">
        <v>15</v>
      </c>
      <c r="D196" t="n">
        <v>-10.57</v>
      </c>
      <c r="E196" t="n">
        <v>-0.7</v>
      </c>
      <c r="F196" t="n">
        <v>14.99</v>
      </c>
      <c r="G196" t="n">
        <v>4.42</v>
      </c>
      <c r="H196" t="n">
        <v>5</v>
      </c>
      <c r="I196" t="n">
        <v>2</v>
      </c>
      <c r="J196" t="n">
        <v>-1</v>
      </c>
      <c r="K196" t="n">
        <v>-1</v>
      </c>
      <c r="L196">
        <f>HYPERLINK("https://www.defined.fi/sol/GJRgAWJ56BxvYcaeCQJJhxgxzxfNYBRhPRuY4rY3pump?maker=D6nUhQ7o3TQwk243mgVS5hsdkuJk71fxZib3KxY4Upyv","https://www.defined.fi/sol/GJRgAWJ56BxvYcaeCQJJhxgxzxfNYBRhPRuY4rY3pump?maker=D6nUhQ7o3TQwk243mgVS5hsdkuJk71fxZib3KxY4Upyv")</f>
        <v/>
      </c>
      <c r="M196">
        <f>HYPERLINK("https://dexscreener.com/solana/GJRgAWJ56BxvYcaeCQJJhxgxzxfNYBRhPRuY4rY3pump?maker=D6nUhQ7o3TQwk243mgVS5hsdkuJk71fxZib3KxY4Upyv","https://dexscreener.com/solana/GJRgAWJ56BxvYcaeCQJJhxgxzxfNYBRhPRuY4rY3pump?maker=D6nUhQ7o3TQwk243mgVS5hsdkuJk71fxZib3KxY4Upyv")</f>
        <v/>
      </c>
    </row>
    <row r="197">
      <c r="A197" t="inlineStr">
        <is>
          <t>HU89Eq4L7sMYKJUnAtBsprkF75tnbB29BUwi5E2ipump</t>
        </is>
      </c>
      <c r="B197" t="inlineStr">
        <is>
          <t>Smiski</t>
        </is>
      </c>
      <c r="C197" t="n">
        <v>15</v>
      </c>
      <c r="D197" t="n">
        <v>-4.93</v>
      </c>
      <c r="E197" t="n">
        <v>-0.9399999999999999</v>
      </c>
      <c r="F197" t="n">
        <v>5.28</v>
      </c>
      <c r="G197" t="n">
        <v>0.343</v>
      </c>
      <c r="H197" t="n">
        <v>1</v>
      </c>
      <c r="I197" t="n">
        <v>1</v>
      </c>
      <c r="J197" t="n">
        <v>-1</v>
      </c>
      <c r="K197" t="n">
        <v>-1</v>
      </c>
      <c r="L197">
        <f>HYPERLINK("https://www.defined.fi/sol/HU89Eq4L7sMYKJUnAtBsprkF75tnbB29BUwi5E2ipump?maker=D6nUhQ7o3TQwk243mgVS5hsdkuJk71fxZib3KxY4Upyv","https://www.defined.fi/sol/HU89Eq4L7sMYKJUnAtBsprkF75tnbB29BUwi5E2ipump?maker=D6nUhQ7o3TQwk243mgVS5hsdkuJk71fxZib3KxY4Upyv")</f>
        <v/>
      </c>
      <c r="M197">
        <f>HYPERLINK("https://dexscreener.com/solana/HU89Eq4L7sMYKJUnAtBsprkF75tnbB29BUwi5E2ipump?maker=D6nUhQ7o3TQwk243mgVS5hsdkuJk71fxZib3KxY4Upyv","https://dexscreener.com/solana/HU89Eq4L7sMYKJUnAtBsprkF75tnbB29BUwi5E2ipump?maker=D6nUhQ7o3TQwk243mgVS5hsdkuJk71fxZib3KxY4Upyv")</f>
        <v/>
      </c>
    </row>
    <row r="198">
      <c r="A198" t="inlineStr">
        <is>
          <t>DmbEebmmYXjXXbN3DUDXuE1KA8iDhjh2rZ71hTFLpump</t>
        </is>
      </c>
      <c r="B198" t="inlineStr">
        <is>
          <t>Asteroid</t>
        </is>
      </c>
      <c r="C198" t="n">
        <v>15</v>
      </c>
      <c r="D198" t="n">
        <v>-0.914</v>
      </c>
      <c r="E198" t="n">
        <v>-0.25</v>
      </c>
      <c r="F198" t="n">
        <v>3.71</v>
      </c>
      <c r="G198" t="n">
        <v>2.8</v>
      </c>
      <c r="H198" t="n">
        <v>2</v>
      </c>
      <c r="I198" t="n">
        <v>1</v>
      </c>
      <c r="J198" t="n">
        <v>-1</v>
      </c>
      <c r="K198" t="n">
        <v>-1</v>
      </c>
      <c r="L198">
        <f>HYPERLINK("https://www.defined.fi/sol/DmbEebmmYXjXXbN3DUDXuE1KA8iDhjh2rZ71hTFLpump?maker=D6nUhQ7o3TQwk243mgVS5hsdkuJk71fxZib3KxY4Upyv","https://www.defined.fi/sol/DmbEebmmYXjXXbN3DUDXuE1KA8iDhjh2rZ71hTFLpump?maker=D6nUhQ7o3TQwk243mgVS5hsdkuJk71fxZib3KxY4Upyv")</f>
        <v/>
      </c>
      <c r="M198">
        <f>HYPERLINK("https://dexscreener.com/solana/DmbEebmmYXjXXbN3DUDXuE1KA8iDhjh2rZ71hTFLpump?maker=D6nUhQ7o3TQwk243mgVS5hsdkuJk71fxZib3KxY4Upyv","https://dexscreener.com/solana/DmbEebmmYXjXXbN3DUDXuE1KA8iDhjh2rZ71hTFLpump?maker=D6nUhQ7o3TQwk243mgVS5hsdkuJk71fxZib3KxY4Upyv")</f>
        <v/>
      </c>
    </row>
    <row r="199">
      <c r="A199" t="inlineStr">
        <is>
          <t>58kRyX3298PvpXYHTif4ZBGaURSn67N6o1HaZDXApump</t>
        </is>
      </c>
      <c r="B199" t="inlineStr">
        <is>
          <t>ASTEROID</t>
        </is>
      </c>
      <c r="C199" t="n">
        <v>15</v>
      </c>
      <c r="D199" t="n">
        <v>-1.77</v>
      </c>
      <c r="E199" t="n">
        <v>-0.39</v>
      </c>
      <c r="F199" t="n">
        <v>4.57</v>
      </c>
      <c r="G199" t="n">
        <v>2.8</v>
      </c>
      <c r="H199" t="n">
        <v>3</v>
      </c>
      <c r="I199" t="n">
        <v>1</v>
      </c>
      <c r="J199" t="n">
        <v>-1</v>
      </c>
      <c r="K199" t="n">
        <v>-1</v>
      </c>
      <c r="L199">
        <f>HYPERLINK("https://www.defined.fi/sol/58kRyX3298PvpXYHTif4ZBGaURSn67N6o1HaZDXApump?maker=D6nUhQ7o3TQwk243mgVS5hsdkuJk71fxZib3KxY4Upyv","https://www.defined.fi/sol/58kRyX3298PvpXYHTif4ZBGaURSn67N6o1HaZDXApump?maker=D6nUhQ7o3TQwk243mgVS5hsdkuJk71fxZib3KxY4Upyv")</f>
        <v/>
      </c>
      <c r="M199">
        <f>HYPERLINK("https://dexscreener.com/solana/58kRyX3298PvpXYHTif4ZBGaURSn67N6o1HaZDXApump?maker=D6nUhQ7o3TQwk243mgVS5hsdkuJk71fxZib3KxY4Upyv","https://dexscreener.com/solana/58kRyX3298PvpXYHTif4ZBGaURSn67N6o1HaZDXApump?maker=D6nUhQ7o3TQwk243mgVS5hsdkuJk71fxZib3KxY4Upyv")</f>
        <v/>
      </c>
    </row>
    <row r="200">
      <c r="A200" t="inlineStr">
        <is>
          <t>CHVggq5Bu2UKLB1MQtLciDV3UKv5hwLkJwA14egApump</t>
        </is>
      </c>
      <c r="B200" t="inlineStr">
        <is>
          <t>momo</t>
        </is>
      </c>
      <c r="C200" t="n">
        <v>15</v>
      </c>
      <c r="D200" t="n">
        <v>-8.26</v>
      </c>
      <c r="E200" t="n">
        <v>-0.34</v>
      </c>
      <c r="F200" t="n">
        <v>24.2</v>
      </c>
      <c r="G200" t="n">
        <v>15.94</v>
      </c>
      <c r="H200" t="n">
        <v>10</v>
      </c>
      <c r="I200" t="n">
        <v>3</v>
      </c>
      <c r="J200" t="n">
        <v>-1</v>
      </c>
      <c r="K200" t="n">
        <v>-1</v>
      </c>
      <c r="L200">
        <f>HYPERLINK("https://www.defined.fi/sol/CHVggq5Bu2UKLB1MQtLciDV3UKv5hwLkJwA14egApump?maker=D6nUhQ7o3TQwk243mgVS5hsdkuJk71fxZib3KxY4Upyv","https://www.defined.fi/sol/CHVggq5Bu2UKLB1MQtLciDV3UKv5hwLkJwA14egApump?maker=D6nUhQ7o3TQwk243mgVS5hsdkuJk71fxZib3KxY4Upyv")</f>
        <v/>
      </c>
      <c r="M200">
        <f>HYPERLINK("https://dexscreener.com/solana/CHVggq5Bu2UKLB1MQtLciDV3UKv5hwLkJwA14egApump?maker=D6nUhQ7o3TQwk243mgVS5hsdkuJk71fxZib3KxY4Upyv","https://dexscreener.com/solana/CHVggq5Bu2UKLB1MQtLciDV3UKv5hwLkJwA14egApump?maker=D6nUhQ7o3TQwk243mgVS5hsdkuJk71fxZib3KxY4Upyv")</f>
        <v/>
      </c>
    </row>
    <row r="201">
      <c r="A201" t="inlineStr">
        <is>
          <t>4HHeecDRA8rDkxjzyRn3QQwPEkxotZKKENJUFCsspump</t>
        </is>
      </c>
      <c r="B201" t="inlineStr">
        <is>
          <t>KUROMI</t>
        </is>
      </c>
      <c r="C201" t="n">
        <v>15</v>
      </c>
      <c r="D201" t="n">
        <v>-4.83</v>
      </c>
      <c r="E201" t="n">
        <v>-0.46</v>
      </c>
      <c r="F201" t="n">
        <v>10.56</v>
      </c>
      <c r="G201" t="n">
        <v>5.73</v>
      </c>
      <c r="H201" t="n">
        <v>3</v>
      </c>
      <c r="I201" t="n">
        <v>2</v>
      </c>
      <c r="J201" t="n">
        <v>-1</v>
      </c>
      <c r="K201" t="n">
        <v>-1</v>
      </c>
      <c r="L201">
        <f>HYPERLINK("https://www.defined.fi/sol/4HHeecDRA8rDkxjzyRn3QQwPEkxotZKKENJUFCsspump?maker=D6nUhQ7o3TQwk243mgVS5hsdkuJk71fxZib3KxY4Upyv","https://www.defined.fi/sol/4HHeecDRA8rDkxjzyRn3QQwPEkxotZKKENJUFCsspump?maker=D6nUhQ7o3TQwk243mgVS5hsdkuJk71fxZib3KxY4Upyv")</f>
        <v/>
      </c>
      <c r="M201">
        <f>HYPERLINK("https://dexscreener.com/solana/4HHeecDRA8rDkxjzyRn3QQwPEkxotZKKENJUFCsspump?maker=D6nUhQ7o3TQwk243mgVS5hsdkuJk71fxZib3KxY4Upyv","https://dexscreener.com/solana/4HHeecDRA8rDkxjzyRn3QQwPEkxotZKKENJUFCsspump?maker=D6nUhQ7o3TQwk243mgVS5hsdkuJk71fxZib3KxY4Upyv")</f>
        <v/>
      </c>
    </row>
    <row r="202">
      <c r="A202" t="inlineStr">
        <is>
          <t>6fbqvMNYkPok2nQDazk1LzspE1QTw7zjep5tcibFpump</t>
        </is>
      </c>
      <c r="B202" t="inlineStr">
        <is>
          <t>Tycoco</t>
        </is>
      </c>
      <c r="C202" t="n">
        <v>15</v>
      </c>
      <c r="D202" t="n">
        <v>-3.5</v>
      </c>
      <c r="E202" t="n">
        <v>-0.8</v>
      </c>
      <c r="F202" t="n">
        <v>4.4</v>
      </c>
      <c r="G202" t="n">
        <v>0.903</v>
      </c>
      <c r="H202" t="n">
        <v>1</v>
      </c>
      <c r="I202" t="n">
        <v>1</v>
      </c>
      <c r="J202" t="n">
        <v>-1</v>
      </c>
      <c r="K202" t="n">
        <v>-1</v>
      </c>
      <c r="L202">
        <f>HYPERLINK("https://www.defined.fi/sol/6fbqvMNYkPok2nQDazk1LzspE1QTw7zjep5tcibFpump?maker=D6nUhQ7o3TQwk243mgVS5hsdkuJk71fxZib3KxY4Upyv","https://www.defined.fi/sol/6fbqvMNYkPok2nQDazk1LzspE1QTw7zjep5tcibFpump?maker=D6nUhQ7o3TQwk243mgVS5hsdkuJk71fxZib3KxY4Upyv")</f>
        <v/>
      </c>
      <c r="M202">
        <f>HYPERLINK("https://dexscreener.com/solana/6fbqvMNYkPok2nQDazk1LzspE1QTw7zjep5tcibFpump?maker=D6nUhQ7o3TQwk243mgVS5hsdkuJk71fxZib3KxY4Upyv","https://dexscreener.com/solana/6fbqvMNYkPok2nQDazk1LzspE1QTw7zjep5tcibFpump?maker=D6nUhQ7o3TQwk243mgVS5hsdkuJk71fxZib3KxY4Upyv")</f>
        <v/>
      </c>
    </row>
    <row r="203">
      <c r="A203" t="inlineStr">
        <is>
          <t>6pcFViwWCb3AmFz475dKWLq33ZVdHXp8Aqovobjwpump</t>
        </is>
      </c>
      <c r="B203" t="inlineStr">
        <is>
          <t>MOKOKO</t>
        </is>
      </c>
      <c r="C203" t="n">
        <v>15</v>
      </c>
      <c r="D203" t="n">
        <v>-2.47</v>
      </c>
      <c r="E203" t="n">
        <v>-0.7</v>
      </c>
      <c r="F203" t="n">
        <v>3.53</v>
      </c>
      <c r="G203" t="n">
        <v>1.06</v>
      </c>
      <c r="H203" t="n">
        <v>1</v>
      </c>
      <c r="I203" t="n">
        <v>1</v>
      </c>
      <c r="J203" t="n">
        <v>-1</v>
      </c>
      <c r="K203" t="n">
        <v>-1</v>
      </c>
      <c r="L203">
        <f>HYPERLINK("https://www.defined.fi/sol/6pcFViwWCb3AmFz475dKWLq33ZVdHXp8Aqovobjwpump?maker=D6nUhQ7o3TQwk243mgVS5hsdkuJk71fxZib3KxY4Upyv","https://www.defined.fi/sol/6pcFViwWCb3AmFz475dKWLq33ZVdHXp8Aqovobjwpump?maker=D6nUhQ7o3TQwk243mgVS5hsdkuJk71fxZib3KxY4Upyv")</f>
        <v/>
      </c>
      <c r="M203">
        <f>HYPERLINK("https://dexscreener.com/solana/6pcFViwWCb3AmFz475dKWLq33ZVdHXp8Aqovobjwpump?maker=D6nUhQ7o3TQwk243mgVS5hsdkuJk71fxZib3KxY4Upyv","https://dexscreener.com/solana/6pcFViwWCb3AmFz475dKWLq33ZVdHXp8Aqovobjwpump?maker=D6nUhQ7o3TQwk243mgVS5hsdkuJk71fxZib3KxY4Upyv")</f>
        <v/>
      </c>
    </row>
    <row r="204">
      <c r="A204" t="inlineStr">
        <is>
          <t>BWzZQswJRUh5aHQ5P6txtgC2GwYdmJ58ukwriUFFpump</t>
        </is>
      </c>
      <c r="B204" t="inlineStr">
        <is>
          <t>ZIMOMO</t>
        </is>
      </c>
      <c r="C204" t="n">
        <v>15</v>
      </c>
      <c r="D204" t="n">
        <v>-4.76</v>
      </c>
      <c r="E204" t="n">
        <v>-0.55</v>
      </c>
      <c r="F204" t="n">
        <v>8.720000000000001</v>
      </c>
      <c r="G204" t="n">
        <v>3.96</v>
      </c>
      <c r="H204" t="n">
        <v>2</v>
      </c>
      <c r="I204" t="n">
        <v>2</v>
      </c>
      <c r="J204" t="n">
        <v>-1</v>
      </c>
      <c r="K204" t="n">
        <v>-1</v>
      </c>
      <c r="L204">
        <f>HYPERLINK("https://www.defined.fi/sol/BWzZQswJRUh5aHQ5P6txtgC2GwYdmJ58ukwriUFFpump?maker=D6nUhQ7o3TQwk243mgVS5hsdkuJk71fxZib3KxY4Upyv","https://www.defined.fi/sol/BWzZQswJRUh5aHQ5P6txtgC2GwYdmJ58ukwriUFFpump?maker=D6nUhQ7o3TQwk243mgVS5hsdkuJk71fxZib3KxY4Upyv")</f>
        <v/>
      </c>
      <c r="M204">
        <f>HYPERLINK("https://dexscreener.com/solana/BWzZQswJRUh5aHQ5P6txtgC2GwYdmJ58ukwriUFFpump?maker=D6nUhQ7o3TQwk243mgVS5hsdkuJk71fxZib3KxY4Upyv","https://dexscreener.com/solana/BWzZQswJRUh5aHQ5P6txtgC2GwYdmJ58ukwriUFFpump?maker=D6nUhQ7o3TQwk243mgVS5hsdkuJk71fxZib3KxY4Upyv")</f>
        <v/>
      </c>
    </row>
    <row r="205">
      <c r="A205" t="inlineStr">
        <is>
          <t>mkvXiNBpa8uiSApe5BrhWVJaT87pJFTZxRy7zFapump</t>
        </is>
      </c>
      <c r="B205" t="inlineStr">
        <is>
          <t>Nailong</t>
        </is>
      </c>
      <c r="C205" t="n">
        <v>15</v>
      </c>
      <c r="D205" t="n">
        <v>-6.47</v>
      </c>
      <c r="E205" t="n">
        <v>-0.08</v>
      </c>
      <c r="F205" t="n">
        <v>81.31</v>
      </c>
      <c r="G205" t="n">
        <v>74.84</v>
      </c>
      <c r="H205" t="n">
        <v>12</v>
      </c>
      <c r="I205" t="n">
        <v>9</v>
      </c>
      <c r="J205" t="n">
        <v>-1</v>
      </c>
      <c r="K205" t="n">
        <v>-1</v>
      </c>
      <c r="L205">
        <f>HYPERLINK("https://www.defined.fi/sol/mkvXiNBpa8uiSApe5BrhWVJaT87pJFTZxRy7zFapump?maker=D6nUhQ7o3TQwk243mgVS5hsdkuJk71fxZib3KxY4Upyv","https://www.defined.fi/sol/mkvXiNBpa8uiSApe5BrhWVJaT87pJFTZxRy7zFapump?maker=D6nUhQ7o3TQwk243mgVS5hsdkuJk71fxZib3KxY4Upyv")</f>
        <v/>
      </c>
      <c r="M205">
        <f>HYPERLINK("https://dexscreener.com/solana/mkvXiNBpa8uiSApe5BrhWVJaT87pJFTZxRy7zFapump?maker=D6nUhQ7o3TQwk243mgVS5hsdkuJk71fxZib3KxY4Upyv","https://dexscreener.com/solana/mkvXiNBpa8uiSApe5BrhWVJaT87pJFTZxRy7zFapump?maker=D6nUhQ7o3TQwk243mgVS5hsdkuJk71fxZib3KxY4Upyv")</f>
        <v/>
      </c>
    </row>
    <row r="206">
      <c r="A206" t="inlineStr">
        <is>
          <t>Enmr2Vhbc8G89bLo6BSfKLJJmEQ9gQzV1Kd6HhMqpump</t>
        </is>
      </c>
      <c r="B206" t="inlineStr">
        <is>
          <t>SPOOKY</t>
        </is>
      </c>
      <c r="C206" t="n">
        <v>15</v>
      </c>
      <c r="D206" t="n">
        <v>-2.38</v>
      </c>
      <c r="E206" t="n">
        <v>-0.54</v>
      </c>
      <c r="F206" t="n">
        <v>4.41</v>
      </c>
      <c r="G206" t="n">
        <v>2.03</v>
      </c>
      <c r="H206" t="n">
        <v>1</v>
      </c>
      <c r="I206" t="n">
        <v>1</v>
      </c>
      <c r="J206" t="n">
        <v>-1</v>
      </c>
      <c r="K206" t="n">
        <v>-1</v>
      </c>
      <c r="L206">
        <f>HYPERLINK("https://www.defined.fi/sol/Enmr2Vhbc8G89bLo6BSfKLJJmEQ9gQzV1Kd6HhMqpump?maker=D6nUhQ7o3TQwk243mgVS5hsdkuJk71fxZib3KxY4Upyv","https://www.defined.fi/sol/Enmr2Vhbc8G89bLo6BSfKLJJmEQ9gQzV1Kd6HhMqpump?maker=D6nUhQ7o3TQwk243mgVS5hsdkuJk71fxZib3KxY4Upyv")</f>
        <v/>
      </c>
      <c r="M206">
        <f>HYPERLINK("https://dexscreener.com/solana/Enmr2Vhbc8G89bLo6BSfKLJJmEQ9gQzV1Kd6HhMqpump?maker=D6nUhQ7o3TQwk243mgVS5hsdkuJk71fxZib3KxY4Upyv","https://dexscreener.com/solana/Enmr2Vhbc8G89bLo6BSfKLJJmEQ9gQzV1Kd6HhMqpump?maker=D6nUhQ7o3TQwk243mgVS5hsdkuJk71fxZib3KxY4Upyv")</f>
        <v/>
      </c>
    </row>
    <row r="207">
      <c r="A207" t="inlineStr">
        <is>
          <t>5erRmnLbziepjrhSsDY9ayzufAbWoNjDdf8Gb11aXsgp</t>
        </is>
      </c>
      <c r="B207" t="inlineStr">
        <is>
          <t>KUROMI</t>
        </is>
      </c>
      <c r="C207" t="n">
        <v>15</v>
      </c>
      <c r="D207" t="n">
        <v>-0.184</v>
      </c>
      <c r="E207" t="n">
        <v>-0.21</v>
      </c>
      <c r="F207" t="n">
        <v>0.88</v>
      </c>
      <c r="G207" t="n">
        <v>0.696</v>
      </c>
      <c r="H207" t="n">
        <v>1</v>
      </c>
      <c r="I207" t="n">
        <v>1</v>
      </c>
      <c r="J207" t="n">
        <v>-1</v>
      </c>
      <c r="K207" t="n">
        <v>-1</v>
      </c>
      <c r="L207">
        <f>HYPERLINK("https://www.defined.fi/sol/5erRmnLbziepjrhSsDY9ayzufAbWoNjDdf8Gb11aXsgp?maker=D6nUhQ7o3TQwk243mgVS5hsdkuJk71fxZib3KxY4Upyv","https://www.defined.fi/sol/5erRmnLbziepjrhSsDY9ayzufAbWoNjDdf8Gb11aXsgp?maker=D6nUhQ7o3TQwk243mgVS5hsdkuJk71fxZib3KxY4Upyv")</f>
        <v/>
      </c>
      <c r="M207">
        <f>HYPERLINK("https://dexscreener.com/solana/5erRmnLbziepjrhSsDY9ayzufAbWoNjDdf8Gb11aXsgp?maker=D6nUhQ7o3TQwk243mgVS5hsdkuJk71fxZib3KxY4Upyv","https://dexscreener.com/solana/5erRmnLbziepjrhSsDY9ayzufAbWoNjDdf8Gb11aXsgp?maker=D6nUhQ7o3TQwk243mgVS5hsdkuJk71fxZib3KxY4Upyv")</f>
        <v/>
      </c>
    </row>
    <row r="208">
      <c r="A208" t="inlineStr">
        <is>
          <t>JB2wezZLdzWfnaCfHxLg193RS3Rh51ThiXxEDWQDpump</t>
        </is>
      </c>
      <c r="B208" t="inlineStr">
        <is>
          <t>LABUBU</t>
        </is>
      </c>
      <c r="C208" t="n">
        <v>15</v>
      </c>
      <c r="D208" t="n">
        <v>-11.85</v>
      </c>
      <c r="E208" t="n">
        <v>-0.45</v>
      </c>
      <c r="F208" t="n">
        <v>26.25</v>
      </c>
      <c r="G208" t="n">
        <v>14.41</v>
      </c>
      <c r="H208" t="n">
        <v>4</v>
      </c>
      <c r="I208" t="n">
        <v>2</v>
      </c>
      <c r="J208" t="n">
        <v>-1</v>
      </c>
      <c r="K208" t="n">
        <v>-1</v>
      </c>
      <c r="L208">
        <f>HYPERLINK("https://www.defined.fi/sol/JB2wezZLdzWfnaCfHxLg193RS3Rh51ThiXxEDWQDpump?maker=D6nUhQ7o3TQwk243mgVS5hsdkuJk71fxZib3KxY4Upyv","https://www.defined.fi/sol/JB2wezZLdzWfnaCfHxLg193RS3Rh51ThiXxEDWQDpump?maker=D6nUhQ7o3TQwk243mgVS5hsdkuJk71fxZib3KxY4Upyv")</f>
        <v/>
      </c>
      <c r="M208">
        <f>HYPERLINK("https://dexscreener.com/solana/JB2wezZLdzWfnaCfHxLg193RS3Rh51ThiXxEDWQDpump?maker=D6nUhQ7o3TQwk243mgVS5hsdkuJk71fxZib3KxY4Upyv","https://dexscreener.com/solana/JB2wezZLdzWfnaCfHxLg193RS3Rh51ThiXxEDWQDpump?maker=D6nUhQ7o3TQwk243mgVS5hsdkuJk71fxZib3KxY4Upyv")</f>
        <v/>
      </c>
    </row>
    <row r="209">
      <c r="A209" t="inlineStr">
        <is>
          <t>8ZHe1APxTzCupuzd57QbE8BVsrmKsQZBHBgKwqwzpump</t>
        </is>
      </c>
      <c r="B209" t="inlineStr">
        <is>
          <t>ATLANTIS</t>
        </is>
      </c>
      <c r="C209" t="n">
        <v>16</v>
      </c>
      <c r="D209" t="n">
        <v>-2.88</v>
      </c>
      <c r="E209" t="n">
        <v>-0.66</v>
      </c>
      <c r="F209" t="n">
        <v>4.4</v>
      </c>
      <c r="G209" t="n">
        <v>1.52</v>
      </c>
      <c r="H209" t="n">
        <v>3</v>
      </c>
      <c r="I209" t="n">
        <v>2</v>
      </c>
      <c r="J209" t="n">
        <v>-1</v>
      </c>
      <c r="K209" t="n">
        <v>-1</v>
      </c>
      <c r="L209">
        <f>HYPERLINK("https://www.defined.fi/sol/8ZHe1APxTzCupuzd57QbE8BVsrmKsQZBHBgKwqwzpump?maker=D6nUhQ7o3TQwk243mgVS5hsdkuJk71fxZib3KxY4Upyv","https://www.defined.fi/sol/8ZHe1APxTzCupuzd57QbE8BVsrmKsQZBHBgKwqwzpump?maker=D6nUhQ7o3TQwk243mgVS5hsdkuJk71fxZib3KxY4Upyv")</f>
        <v/>
      </c>
      <c r="M209">
        <f>HYPERLINK("https://dexscreener.com/solana/8ZHe1APxTzCupuzd57QbE8BVsrmKsQZBHBgKwqwzpump?maker=D6nUhQ7o3TQwk243mgVS5hsdkuJk71fxZib3KxY4Upyv","https://dexscreener.com/solana/8ZHe1APxTzCupuzd57QbE8BVsrmKsQZBHBgKwqwzpump?maker=D6nUhQ7o3TQwk243mgVS5hsdkuJk71fxZib3KxY4Upyv")</f>
        <v/>
      </c>
    </row>
    <row r="210">
      <c r="A210" t="inlineStr">
        <is>
          <t>E8yBUD4AGdxK7MbQEf85oaAvVBuSoRsGCvX2sMxSpump</t>
        </is>
      </c>
      <c r="B210" t="inlineStr">
        <is>
          <t>onion</t>
        </is>
      </c>
      <c r="C210" t="n">
        <v>16</v>
      </c>
      <c r="D210" t="n">
        <v>-4.13</v>
      </c>
      <c r="E210" t="n">
        <v>-0.4</v>
      </c>
      <c r="F210" t="n">
        <v>10.4</v>
      </c>
      <c r="G210" t="n">
        <v>6.27</v>
      </c>
      <c r="H210" t="n">
        <v>6</v>
      </c>
      <c r="I210" t="n">
        <v>2</v>
      </c>
      <c r="J210" t="n">
        <v>-1</v>
      </c>
      <c r="K210" t="n">
        <v>-1</v>
      </c>
      <c r="L210">
        <f>HYPERLINK("https://www.defined.fi/sol/E8yBUD4AGdxK7MbQEf85oaAvVBuSoRsGCvX2sMxSpump?maker=D6nUhQ7o3TQwk243mgVS5hsdkuJk71fxZib3KxY4Upyv","https://www.defined.fi/sol/E8yBUD4AGdxK7MbQEf85oaAvVBuSoRsGCvX2sMxSpump?maker=D6nUhQ7o3TQwk243mgVS5hsdkuJk71fxZib3KxY4Upyv")</f>
        <v/>
      </c>
      <c r="M210">
        <f>HYPERLINK("https://dexscreener.com/solana/E8yBUD4AGdxK7MbQEf85oaAvVBuSoRsGCvX2sMxSpump?maker=D6nUhQ7o3TQwk243mgVS5hsdkuJk71fxZib3KxY4Upyv","https://dexscreener.com/solana/E8yBUD4AGdxK7MbQEf85oaAvVBuSoRsGCvX2sMxSpump?maker=D6nUhQ7o3TQwk243mgVS5hsdkuJk71fxZib3KxY4Upyv")</f>
        <v/>
      </c>
    </row>
    <row r="211">
      <c r="A211" t="inlineStr">
        <is>
          <t>M9i5xQz8Z2Ua3VHuBkjBSkP5HYwdetu7N9RP5VUsW4z</t>
        </is>
      </c>
      <c r="B211" t="inlineStr">
        <is>
          <t>BEAVER</t>
        </is>
      </c>
      <c r="C211" t="n">
        <v>16</v>
      </c>
      <c r="D211" t="n">
        <v>-0.632</v>
      </c>
      <c r="E211" t="n">
        <v>-0.18</v>
      </c>
      <c r="F211" t="n">
        <v>3.55</v>
      </c>
      <c r="G211" t="n">
        <v>2.91</v>
      </c>
      <c r="H211" t="n">
        <v>2</v>
      </c>
      <c r="I211" t="n">
        <v>1</v>
      </c>
      <c r="J211" t="n">
        <v>-1</v>
      </c>
      <c r="K211" t="n">
        <v>-1</v>
      </c>
      <c r="L211">
        <f>HYPERLINK("https://www.defined.fi/sol/M9i5xQz8Z2Ua3VHuBkjBSkP5HYwdetu7N9RP5VUsW4z?maker=D6nUhQ7o3TQwk243mgVS5hsdkuJk71fxZib3KxY4Upyv","https://www.defined.fi/sol/M9i5xQz8Z2Ua3VHuBkjBSkP5HYwdetu7N9RP5VUsW4z?maker=D6nUhQ7o3TQwk243mgVS5hsdkuJk71fxZib3KxY4Upyv")</f>
        <v/>
      </c>
      <c r="M211">
        <f>HYPERLINK("https://dexscreener.com/solana/M9i5xQz8Z2Ua3VHuBkjBSkP5HYwdetu7N9RP5VUsW4z?maker=D6nUhQ7o3TQwk243mgVS5hsdkuJk71fxZib3KxY4Upyv","https://dexscreener.com/solana/M9i5xQz8Z2Ua3VHuBkjBSkP5HYwdetu7N9RP5VUsW4z?maker=D6nUhQ7o3TQwk243mgVS5hsdkuJk71fxZib3KxY4Upyv")</f>
        <v/>
      </c>
    </row>
    <row r="212">
      <c r="A212" t="inlineStr">
        <is>
          <t>7qBKePC5SqZKDRNsbNhqD6Y6S8JW2CM3KoRv3ztDpump</t>
        </is>
      </c>
      <c r="B212" t="inlineStr">
        <is>
          <t>MAMA</t>
        </is>
      </c>
      <c r="C212" t="n">
        <v>16</v>
      </c>
      <c r="D212" t="n">
        <v>-0.734</v>
      </c>
      <c r="E212" t="n">
        <v>-0.07000000000000001</v>
      </c>
      <c r="F212" t="n">
        <v>10.47</v>
      </c>
      <c r="G212" t="n">
        <v>9.74</v>
      </c>
      <c r="H212" t="n">
        <v>3</v>
      </c>
      <c r="I212" t="n">
        <v>2</v>
      </c>
      <c r="J212" t="n">
        <v>-1</v>
      </c>
      <c r="K212" t="n">
        <v>-1</v>
      </c>
      <c r="L212">
        <f>HYPERLINK("https://www.defined.fi/sol/7qBKePC5SqZKDRNsbNhqD6Y6S8JW2CM3KoRv3ztDpump?maker=D6nUhQ7o3TQwk243mgVS5hsdkuJk71fxZib3KxY4Upyv","https://www.defined.fi/sol/7qBKePC5SqZKDRNsbNhqD6Y6S8JW2CM3KoRv3ztDpump?maker=D6nUhQ7o3TQwk243mgVS5hsdkuJk71fxZib3KxY4Upyv")</f>
        <v/>
      </c>
      <c r="M212">
        <f>HYPERLINK("https://dexscreener.com/solana/7qBKePC5SqZKDRNsbNhqD6Y6S8JW2CM3KoRv3ztDpump?maker=D6nUhQ7o3TQwk243mgVS5hsdkuJk71fxZib3KxY4Upyv","https://dexscreener.com/solana/7qBKePC5SqZKDRNsbNhqD6Y6S8JW2CM3KoRv3ztDpump?maker=D6nUhQ7o3TQwk243mgVS5hsdkuJk71fxZib3KxY4Upyv")</f>
        <v/>
      </c>
    </row>
    <row r="213">
      <c r="A213" t="inlineStr">
        <is>
          <t>DHoadXCbf6TcadkcMGJ8kFRdDa2sXPQ1KrgodUDRpump</t>
        </is>
      </c>
      <c r="B213" t="inlineStr">
        <is>
          <t>CHIIKAWA</t>
        </is>
      </c>
      <c r="C213" t="n">
        <v>16</v>
      </c>
      <c r="D213" t="n">
        <v>4.81</v>
      </c>
      <c r="E213" t="n">
        <v>0.42</v>
      </c>
      <c r="F213" t="n">
        <v>11.36</v>
      </c>
      <c r="G213" t="n">
        <v>16.17</v>
      </c>
      <c r="H213" t="n">
        <v>5</v>
      </c>
      <c r="I213" t="n">
        <v>3</v>
      </c>
      <c r="J213" t="n">
        <v>-1</v>
      </c>
      <c r="K213" t="n">
        <v>-1</v>
      </c>
      <c r="L213">
        <f>HYPERLINK("https://www.defined.fi/sol/DHoadXCbf6TcadkcMGJ8kFRdDa2sXPQ1KrgodUDRpump?maker=D6nUhQ7o3TQwk243mgVS5hsdkuJk71fxZib3KxY4Upyv","https://www.defined.fi/sol/DHoadXCbf6TcadkcMGJ8kFRdDa2sXPQ1KrgodUDRpump?maker=D6nUhQ7o3TQwk243mgVS5hsdkuJk71fxZib3KxY4Upyv")</f>
        <v/>
      </c>
      <c r="M213">
        <f>HYPERLINK("https://dexscreener.com/solana/DHoadXCbf6TcadkcMGJ8kFRdDa2sXPQ1KrgodUDRpump?maker=D6nUhQ7o3TQwk243mgVS5hsdkuJk71fxZib3KxY4Upyv","https://dexscreener.com/solana/DHoadXCbf6TcadkcMGJ8kFRdDa2sXPQ1KrgodUDRpump?maker=D6nUhQ7o3TQwk243mgVS5hsdkuJk71fxZib3KxY4Upyv")</f>
        <v/>
      </c>
    </row>
    <row r="214">
      <c r="A214" t="inlineStr">
        <is>
          <t>J62CH9RJ7zGGoVLbHW2Yrsh8W4GhQg6Z3AfShrwVtCBc</t>
        </is>
      </c>
      <c r="B214" t="inlineStr">
        <is>
          <t>nib</t>
        </is>
      </c>
      <c r="C214" t="n">
        <v>16</v>
      </c>
      <c r="D214" t="n">
        <v>0.506</v>
      </c>
      <c r="E214" t="n">
        <v>0.29</v>
      </c>
      <c r="F214" t="n">
        <v>1.76</v>
      </c>
      <c r="G214" t="n">
        <v>2.26</v>
      </c>
      <c r="H214" t="n">
        <v>1</v>
      </c>
      <c r="I214" t="n">
        <v>1</v>
      </c>
      <c r="J214" t="n">
        <v>-1</v>
      </c>
      <c r="K214" t="n">
        <v>-1</v>
      </c>
      <c r="L214">
        <f>HYPERLINK("https://www.defined.fi/sol/J62CH9RJ7zGGoVLbHW2Yrsh8W4GhQg6Z3AfShrwVtCBc?maker=D6nUhQ7o3TQwk243mgVS5hsdkuJk71fxZib3KxY4Upyv","https://www.defined.fi/sol/J62CH9RJ7zGGoVLbHW2Yrsh8W4GhQg6Z3AfShrwVtCBc?maker=D6nUhQ7o3TQwk243mgVS5hsdkuJk71fxZib3KxY4Upyv")</f>
        <v/>
      </c>
      <c r="M214">
        <f>HYPERLINK("https://dexscreener.com/solana/J62CH9RJ7zGGoVLbHW2Yrsh8W4GhQg6Z3AfShrwVtCBc?maker=D6nUhQ7o3TQwk243mgVS5hsdkuJk71fxZib3KxY4Upyv","https://dexscreener.com/solana/J62CH9RJ7zGGoVLbHW2Yrsh8W4GhQg6Z3AfShrwVtCBc?maker=D6nUhQ7o3TQwk243mgVS5hsdkuJk71fxZib3KxY4Upyv")</f>
        <v/>
      </c>
    </row>
    <row r="215">
      <c r="A215" t="inlineStr">
        <is>
          <t>8SFNVcmW4sNKz8fsKoauy6cEDre2N2G6PZs75QVEpump</t>
        </is>
      </c>
      <c r="B215" t="inlineStr">
        <is>
          <t>luc</t>
        </is>
      </c>
      <c r="C215" t="n">
        <v>16</v>
      </c>
      <c r="D215" t="n">
        <v>-0.618</v>
      </c>
      <c r="E215" t="n">
        <v>-1</v>
      </c>
      <c r="F215" t="n">
        <v>0.875</v>
      </c>
      <c r="G215" t="n">
        <v>0.257</v>
      </c>
      <c r="H215" t="n">
        <v>1</v>
      </c>
      <c r="I215" t="n">
        <v>1</v>
      </c>
      <c r="J215" t="n">
        <v>-1</v>
      </c>
      <c r="K215" t="n">
        <v>-1</v>
      </c>
      <c r="L215">
        <f>HYPERLINK("https://www.defined.fi/sol/8SFNVcmW4sNKz8fsKoauy6cEDre2N2G6PZs75QVEpump?maker=D6nUhQ7o3TQwk243mgVS5hsdkuJk71fxZib3KxY4Upyv","https://www.defined.fi/sol/8SFNVcmW4sNKz8fsKoauy6cEDre2N2G6PZs75QVEpump?maker=D6nUhQ7o3TQwk243mgVS5hsdkuJk71fxZib3KxY4Upyv")</f>
        <v/>
      </c>
      <c r="M215">
        <f>HYPERLINK("https://dexscreener.com/solana/8SFNVcmW4sNKz8fsKoauy6cEDre2N2G6PZs75QVEpump?maker=D6nUhQ7o3TQwk243mgVS5hsdkuJk71fxZib3KxY4Upyv","https://dexscreener.com/solana/8SFNVcmW4sNKz8fsKoauy6cEDre2N2G6PZs75QVEpump?maker=D6nUhQ7o3TQwk243mgVS5hsdkuJk71fxZib3KxY4Upyv")</f>
        <v/>
      </c>
    </row>
    <row r="216">
      <c r="A216" t="inlineStr">
        <is>
          <t>9tunqBnbEcrFALsJnVW3fsedB5HDNqoCs31rDKyZiRyJ</t>
        </is>
      </c>
      <c r="B216" t="inlineStr">
        <is>
          <t>DD</t>
        </is>
      </c>
      <c r="C216" t="n">
        <v>16</v>
      </c>
      <c r="D216" t="n">
        <v>-0.08</v>
      </c>
      <c r="E216" t="n">
        <v>-0.09</v>
      </c>
      <c r="F216" t="n">
        <v>0.868</v>
      </c>
      <c r="G216" t="n">
        <v>0.787</v>
      </c>
      <c r="H216" t="n">
        <v>1</v>
      </c>
      <c r="I216" t="n">
        <v>1</v>
      </c>
      <c r="J216" t="n">
        <v>-1</v>
      </c>
      <c r="K216" t="n">
        <v>-1</v>
      </c>
      <c r="L216">
        <f>HYPERLINK("https://www.defined.fi/sol/9tunqBnbEcrFALsJnVW3fsedB5HDNqoCs31rDKyZiRyJ?maker=D6nUhQ7o3TQwk243mgVS5hsdkuJk71fxZib3KxY4Upyv","https://www.defined.fi/sol/9tunqBnbEcrFALsJnVW3fsedB5HDNqoCs31rDKyZiRyJ?maker=D6nUhQ7o3TQwk243mgVS5hsdkuJk71fxZib3KxY4Upyv")</f>
        <v/>
      </c>
      <c r="M216">
        <f>HYPERLINK("https://dexscreener.com/solana/9tunqBnbEcrFALsJnVW3fsedB5HDNqoCs31rDKyZiRyJ?maker=D6nUhQ7o3TQwk243mgVS5hsdkuJk71fxZib3KxY4Upyv","https://dexscreener.com/solana/9tunqBnbEcrFALsJnVW3fsedB5HDNqoCs31rDKyZiRyJ?maker=D6nUhQ7o3TQwk243mgVS5hsdkuJk71fxZib3KxY4Upyv")</f>
        <v/>
      </c>
    </row>
    <row r="217">
      <c r="A217" t="inlineStr">
        <is>
          <t>9u321XmFWk6MTTkkaMYs4njb6LXKR3PPWihsQ135pump</t>
        </is>
      </c>
      <c r="B217" t="inlineStr">
        <is>
          <t>DOWN</t>
        </is>
      </c>
      <c r="C217" t="n">
        <v>16</v>
      </c>
      <c r="D217" t="n">
        <v>-0.5629999999999999</v>
      </c>
      <c r="E217" t="n">
        <v>-0.32</v>
      </c>
      <c r="F217" t="n">
        <v>1.74</v>
      </c>
      <c r="G217" t="n">
        <v>1.17</v>
      </c>
      <c r="H217" t="n">
        <v>1</v>
      </c>
      <c r="I217" t="n">
        <v>1</v>
      </c>
      <c r="J217" t="n">
        <v>-1</v>
      </c>
      <c r="K217" t="n">
        <v>-1</v>
      </c>
      <c r="L217">
        <f>HYPERLINK("https://www.defined.fi/sol/9u321XmFWk6MTTkkaMYs4njb6LXKR3PPWihsQ135pump?maker=D6nUhQ7o3TQwk243mgVS5hsdkuJk71fxZib3KxY4Upyv","https://www.defined.fi/sol/9u321XmFWk6MTTkkaMYs4njb6LXKR3PPWihsQ135pump?maker=D6nUhQ7o3TQwk243mgVS5hsdkuJk71fxZib3KxY4Upyv")</f>
        <v/>
      </c>
      <c r="M217">
        <f>HYPERLINK("https://dexscreener.com/solana/9u321XmFWk6MTTkkaMYs4njb6LXKR3PPWihsQ135pump?maker=D6nUhQ7o3TQwk243mgVS5hsdkuJk71fxZib3KxY4Upyv","https://dexscreener.com/solana/9u321XmFWk6MTTkkaMYs4njb6LXKR3PPWihsQ135pump?maker=D6nUhQ7o3TQwk243mgVS5hsdkuJk71fxZib3KxY4Upyv")</f>
        <v/>
      </c>
    </row>
    <row r="218">
      <c r="A218" t="inlineStr">
        <is>
          <t>GzAR45RfPQTr7w3MvKFEwsoHegGStwEBGKUN5Bp6pump</t>
        </is>
      </c>
      <c r="B218" t="inlineStr">
        <is>
          <t>tapir</t>
        </is>
      </c>
      <c r="C218" t="n">
        <v>16</v>
      </c>
      <c r="D218" t="n">
        <v>-0.503</v>
      </c>
      <c r="E218" t="n">
        <v>-0.29</v>
      </c>
      <c r="F218" t="n">
        <v>1.72</v>
      </c>
      <c r="G218" t="n">
        <v>1.22</v>
      </c>
      <c r="H218" t="n">
        <v>1</v>
      </c>
      <c r="I218" t="n">
        <v>1</v>
      </c>
      <c r="J218" t="n">
        <v>-1</v>
      </c>
      <c r="K218" t="n">
        <v>-1</v>
      </c>
      <c r="L218">
        <f>HYPERLINK("https://www.defined.fi/sol/GzAR45RfPQTr7w3MvKFEwsoHegGStwEBGKUN5Bp6pump?maker=D6nUhQ7o3TQwk243mgVS5hsdkuJk71fxZib3KxY4Upyv","https://www.defined.fi/sol/GzAR45RfPQTr7w3MvKFEwsoHegGStwEBGKUN5Bp6pump?maker=D6nUhQ7o3TQwk243mgVS5hsdkuJk71fxZib3KxY4Upyv")</f>
        <v/>
      </c>
      <c r="M218">
        <f>HYPERLINK("https://dexscreener.com/solana/GzAR45RfPQTr7w3MvKFEwsoHegGStwEBGKUN5Bp6pump?maker=D6nUhQ7o3TQwk243mgVS5hsdkuJk71fxZib3KxY4Upyv","https://dexscreener.com/solana/GzAR45RfPQTr7w3MvKFEwsoHegGStwEBGKUN5Bp6pump?maker=D6nUhQ7o3TQwk243mgVS5hsdkuJk71fxZib3KxY4Upyv")</f>
        <v/>
      </c>
    </row>
    <row r="219">
      <c r="A219" t="inlineStr">
        <is>
          <t>9yqdyogt6Ty6HiKUTmwdYRmu9CCiRtDj471pKUvbpump</t>
        </is>
      </c>
      <c r="B219" t="inlineStr">
        <is>
          <t>Tapir</t>
        </is>
      </c>
      <c r="C219" t="n">
        <v>16</v>
      </c>
      <c r="D219" t="n">
        <v>-15</v>
      </c>
      <c r="E219" t="n">
        <v>-0.87</v>
      </c>
      <c r="F219" t="n">
        <v>17.26</v>
      </c>
      <c r="G219" t="n">
        <v>2.26</v>
      </c>
      <c r="H219" t="n">
        <v>4</v>
      </c>
      <c r="I219" t="n">
        <v>1</v>
      </c>
      <c r="J219" t="n">
        <v>-1</v>
      </c>
      <c r="K219" t="n">
        <v>-1</v>
      </c>
      <c r="L219">
        <f>HYPERLINK("https://www.defined.fi/sol/9yqdyogt6Ty6HiKUTmwdYRmu9CCiRtDj471pKUvbpump?maker=D6nUhQ7o3TQwk243mgVS5hsdkuJk71fxZib3KxY4Upyv","https://www.defined.fi/sol/9yqdyogt6Ty6HiKUTmwdYRmu9CCiRtDj471pKUvbpump?maker=D6nUhQ7o3TQwk243mgVS5hsdkuJk71fxZib3KxY4Upyv")</f>
        <v/>
      </c>
      <c r="M219">
        <f>HYPERLINK("https://dexscreener.com/solana/9yqdyogt6Ty6HiKUTmwdYRmu9CCiRtDj471pKUvbpump?maker=D6nUhQ7o3TQwk243mgVS5hsdkuJk71fxZib3KxY4Upyv","https://dexscreener.com/solana/9yqdyogt6Ty6HiKUTmwdYRmu9CCiRtDj471pKUvbpump?maker=D6nUhQ7o3TQwk243mgVS5hsdkuJk71fxZib3KxY4Upyv")</f>
        <v/>
      </c>
    </row>
    <row r="220">
      <c r="A220" t="inlineStr">
        <is>
          <t>Gxx2mZrmVJaVHhEMModDRRHVE6eZNCv2kWGcdVC3pump</t>
        </is>
      </c>
      <c r="B220" t="inlineStr">
        <is>
          <t>aly</t>
        </is>
      </c>
      <c r="C220" t="n">
        <v>16</v>
      </c>
      <c r="D220" t="n">
        <v>-8.619999999999999</v>
      </c>
      <c r="E220" t="n">
        <v>-0.83</v>
      </c>
      <c r="F220" t="n">
        <v>10.37</v>
      </c>
      <c r="G220" t="n">
        <v>1.75</v>
      </c>
      <c r="H220" t="n">
        <v>3</v>
      </c>
      <c r="I220" t="n">
        <v>1</v>
      </c>
      <c r="J220" t="n">
        <v>-1</v>
      </c>
      <c r="K220" t="n">
        <v>-1</v>
      </c>
      <c r="L220">
        <f>HYPERLINK("https://www.defined.fi/sol/Gxx2mZrmVJaVHhEMModDRRHVE6eZNCv2kWGcdVC3pump?maker=D6nUhQ7o3TQwk243mgVS5hsdkuJk71fxZib3KxY4Upyv","https://www.defined.fi/sol/Gxx2mZrmVJaVHhEMModDRRHVE6eZNCv2kWGcdVC3pump?maker=D6nUhQ7o3TQwk243mgVS5hsdkuJk71fxZib3KxY4Upyv")</f>
        <v/>
      </c>
      <c r="M220">
        <f>HYPERLINK("https://dexscreener.com/solana/Gxx2mZrmVJaVHhEMModDRRHVE6eZNCv2kWGcdVC3pump?maker=D6nUhQ7o3TQwk243mgVS5hsdkuJk71fxZib3KxY4Upyv","https://dexscreener.com/solana/Gxx2mZrmVJaVHhEMModDRRHVE6eZNCv2kWGcdVC3pump?maker=D6nUhQ7o3TQwk243mgVS5hsdkuJk71fxZib3KxY4Upyv")</f>
        <v/>
      </c>
    </row>
    <row r="221">
      <c r="A221" t="inlineStr">
        <is>
          <t>9mG4gD9ArRGGxxAsHCdPjff3YNAyYs8QDsrHaVfMpump</t>
        </is>
      </c>
      <c r="B221" t="inlineStr">
        <is>
          <t>GFM</t>
        </is>
      </c>
      <c r="C221" t="n">
        <v>16</v>
      </c>
      <c r="D221" t="n">
        <v>-0.838</v>
      </c>
      <c r="E221" t="n">
        <v>-0.23</v>
      </c>
      <c r="F221" t="n">
        <v>3.69</v>
      </c>
      <c r="G221" t="n">
        <v>2.86</v>
      </c>
      <c r="H221" t="n">
        <v>2</v>
      </c>
      <c r="I221" t="n">
        <v>2</v>
      </c>
      <c r="J221" t="n">
        <v>-1</v>
      </c>
      <c r="K221" t="n">
        <v>-1</v>
      </c>
      <c r="L221">
        <f>HYPERLINK("https://www.defined.fi/sol/9mG4gD9ArRGGxxAsHCdPjff3YNAyYs8QDsrHaVfMpump?maker=D6nUhQ7o3TQwk243mgVS5hsdkuJk71fxZib3KxY4Upyv","https://www.defined.fi/sol/9mG4gD9ArRGGxxAsHCdPjff3YNAyYs8QDsrHaVfMpump?maker=D6nUhQ7o3TQwk243mgVS5hsdkuJk71fxZib3KxY4Upyv")</f>
        <v/>
      </c>
      <c r="M221">
        <f>HYPERLINK("https://dexscreener.com/solana/9mG4gD9ArRGGxxAsHCdPjff3YNAyYs8QDsrHaVfMpump?maker=D6nUhQ7o3TQwk243mgVS5hsdkuJk71fxZib3KxY4Upyv","https://dexscreener.com/solana/9mG4gD9ArRGGxxAsHCdPjff3YNAyYs8QDsrHaVfMpump?maker=D6nUhQ7o3TQwk243mgVS5hsdkuJk71fxZib3KxY4Upyv")</f>
        <v/>
      </c>
    </row>
    <row r="222">
      <c r="A222" t="inlineStr">
        <is>
          <t>77RBCP95AFT9XRsx4xuGUHjBQsjcatGYCZ2VXx8Epump</t>
        </is>
      </c>
      <c r="B222" t="inlineStr">
        <is>
          <t>HUAHUA</t>
        </is>
      </c>
      <c r="C222" t="n">
        <v>16</v>
      </c>
      <c r="D222" t="n">
        <v>-1.15</v>
      </c>
      <c r="E222" t="n">
        <v>-0.26</v>
      </c>
      <c r="F222" t="n">
        <v>4.46</v>
      </c>
      <c r="G222" t="n">
        <v>3.31</v>
      </c>
      <c r="H222" t="n">
        <v>1</v>
      </c>
      <c r="I222" t="n">
        <v>1</v>
      </c>
      <c r="J222" t="n">
        <v>-1</v>
      </c>
      <c r="K222" t="n">
        <v>-1</v>
      </c>
      <c r="L222">
        <f>HYPERLINK("https://www.defined.fi/sol/77RBCP95AFT9XRsx4xuGUHjBQsjcatGYCZ2VXx8Epump?maker=D6nUhQ7o3TQwk243mgVS5hsdkuJk71fxZib3KxY4Upyv","https://www.defined.fi/sol/77RBCP95AFT9XRsx4xuGUHjBQsjcatGYCZ2VXx8Epump?maker=D6nUhQ7o3TQwk243mgVS5hsdkuJk71fxZib3KxY4Upyv")</f>
        <v/>
      </c>
      <c r="M222">
        <f>HYPERLINK("https://dexscreener.com/solana/77RBCP95AFT9XRsx4xuGUHjBQsjcatGYCZ2VXx8Epump?maker=D6nUhQ7o3TQwk243mgVS5hsdkuJk71fxZib3KxY4Upyv","https://dexscreener.com/solana/77RBCP95AFT9XRsx4xuGUHjBQsjcatGYCZ2VXx8Epump?maker=D6nUhQ7o3TQwk243mgVS5hsdkuJk71fxZib3KxY4Upyv")</f>
        <v/>
      </c>
    </row>
    <row r="223">
      <c r="A223" t="inlineStr">
        <is>
          <t>D2G8xFQ8qPqAJNTRtpwtZ1ZMH69xtytPnpuAmGUGpump</t>
        </is>
      </c>
      <c r="B223" t="inlineStr">
        <is>
          <t>DONG</t>
        </is>
      </c>
      <c r="C223" t="n">
        <v>16</v>
      </c>
      <c r="D223" t="n">
        <v>3.07</v>
      </c>
      <c r="E223" t="n">
        <v>0.28</v>
      </c>
      <c r="F223" t="n">
        <v>10.98</v>
      </c>
      <c r="G223" t="n">
        <v>14.04</v>
      </c>
      <c r="H223" t="n">
        <v>3</v>
      </c>
      <c r="I223" t="n">
        <v>3</v>
      </c>
      <c r="J223" t="n">
        <v>-1</v>
      </c>
      <c r="K223" t="n">
        <v>-1</v>
      </c>
      <c r="L223">
        <f>HYPERLINK("https://www.defined.fi/sol/D2G8xFQ8qPqAJNTRtpwtZ1ZMH69xtytPnpuAmGUGpump?maker=D6nUhQ7o3TQwk243mgVS5hsdkuJk71fxZib3KxY4Upyv","https://www.defined.fi/sol/D2G8xFQ8qPqAJNTRtpwtZ1ZMH69xtytPnpuAmGUGpump?maker=D6nUhQ7o3TQwk243mgVS5hsdkuJk71fxZib3KxY4Upyv")</f>
        <v/>
      </c>
      <c r="M223">
        <f>HYPERLINK("https://dexscreener.com/solana/D2G8xFQ8qPqAJNTRtpwtZ1ZMH69xtytPnpuAmGUGpump?maker=D6nUhQ7o3TQwk243mgVS5hsdkuJk71fxZib3KxY4Upyv","https://dexscreener.com/solana/D2G8xFQ8qPqAJNTRtpwtZ1ZMH69xtytPnpuAmGUGpump?maker=D6nUhQ7o3TQwk243mgVS5hsdkuJk71fxZib3KxY4Upyv")</f>
        <v/>
      </c>
    </row>
    <row r="224">
      <c r="A224" t="inlineStr">
        <is>
          <t>2GMEDWxPhdBicySMjUky49UHgXutxQ8SJjWyrcKPpump</t>
        </is>
      </c>
      <c r="B224" t="inlineStr">
        <is>
          <t>PONK</t>
        </is>
      </c>
      <c r="C224" t="n">
        <v>17</v>
      </c>
      <c r="D224" t="n">
        <v>-1.58</v>
      </c>
      <c r="E224" t="n">
        <v>-0.22</v>
      </c>
      <c r="F224" t="n">
        <v>7.09</v>
      </c>
      <c r="G224" t="n">
        <v>5.51</v>
      </c>
      <c r="H224" t="n">
        <v>3</v>
      </c>
      <c r="I224" t="n">
        <v>1</v>
      </c>
      <c r="J224" t="n">
        <v>-1</v>
      </c>
      <c r="K224" t="n">
        <v>-1</v>
      </c>
      <c r="L224">
        <f>HYPERLINK("https://www.defined.fi/sol/2GMEDWxPhdBicySMjUky49UHgXutxQ8SJjWyrcKPpump?maker=D6nUhQ7o3TQwk243mgVS5hsdkuJk71fxZib3KxY4Upyv","https://www.defined.fi/sol/2GMEDWxPhdBicySMjUky49UHgXutxQ8SJjWyrcKPpump?maker=D6nUhQ7o3TQwk243mgVS5hsdkuJk71fxZib3KxY4Upyv")</f>
        <v/>
      </c>
      <c r="M224">
        <f>HYPERLINK("https://dexscreener.com/solana/2GMEDWxPhdBicySMjUky49UHgXutxQ8SJjWyrcKPpump?maker=D6nUhQ7o3TQwk243mgVS5hsdkuJk71fxZib3KxY4Upyv","https://dexscreener.com/solana/2GMEDWxPhdBicySMjUky49UHgXutxQ8SJjWyrcKPpump?maker=D6nUhQ7o3TQwk243mgVS5hsdkuJk71fxZib3KxY4Upyv")</f>
        <v/>
      </c>
    </row>
    <row r="225">
      <c r="A225" t="inlineStr">
        <is>
          <t>DjYrvmmY6ojf2f62TckYxBtCCHCJNbr9A4EXFwH3pump</t>
        </is>
      </c>
      <c r="B225" t="inlineStr">
        <is>
          <t>MONA</t>
        </is>
      </c>
      <c r="C225" t="n">
        <v>17</v>
      </c>
      <c r="D225" t="n">
        <v>-4.86</v>
      </c>
      <c r="E225" t="n">
        <v>-0.38</v>
      </c>
      <c r="F225" t="n">
        <v>12.76</v>
      </c>
      <c r="G225" t="n">
        <v>7.9</v>
      </c>
      <c r="H225" t="n">
        <v>4</v>
      </c>
      <c r="I225" t="n">
        <v>2</v>
      </c>
      <c r="J225" t="n">
        <v>-1</v>
      </c>
      <c r="K225" t="n">
        <v>-1</v>
      </c>
      <c r="L225">
        <f>HYPERLINK("https://www.defined.fi/sol/DjYrvmmY6ojf2f62TckYxBtCCHCJNbr9A4EXFwH3pump?maker=D6nUhQ7o3TQwk243mgVS5hsdkuJk71fxZib3KxY4Upyv","https://www.defined.fi/sol/DjYrvmmY6ojf2f62TckYxBtCCHCJNbr9A4EXFwH3pump?maker=D6nUhQ7o3TQwk243mgVS5hsdkuJk71fxZib3KxY4Upyv")</f>
        <v/>
      </c>
      <c r="M225">
        <f>HYPERLINK("https://dexscreener.com/solana/DjYrvmmY6ojf2f62TckYxBtCCHCJNbr9A4EXFwH3pump?maker=D6nUhQ7o3TQwk243mgVS5hsdkuJk71fxZib3KxY4Upyv","https://dexscreener.com/solana/DjYrvmmY6ojf2f62TckYxBtCCHCJNbr9A4EXFwH3pump?maker=D6nUhQ7o3TQwk243mgVS5hsdkuJk71fxZib3KxY4Upyv")</f>
        <v/>
      </c>
    </row>
    <row r="226">
      <c r="A226" t="inlineStr">
        <is>
          <t>FVqxVaSLbRjw99QFqVkbx1TgrURVmW67ckDw6un9pump</t>
        </is>
      </c>
      <c r="B226" t="inlineStr">
        <is>
          <t>QUEK</t>
        </is>
      </c>
      <c r="C226" t="n">
        <v>17</v>
      </c>
      <c r="D226" t="n">
        <v>-4.18</v>
      </c>
      <c r="E226" t="n">
        <v>-0.31</v>
      </c>
      <c r="F226" t="n">
        <v>13.41</v>
      </c>
      <c r="G226" t="n">
        <v>9.23</v>
      </c>
      <c r="H226" t="n">
        <v>7</v>
      </c>
      <c r="I226" t="n">
        <v>4</v>
      </c>
      <c r="J226" t="n">
        <v>-1</v>
      </c>
      <c r="K226" t="n">
        <v>-1</v>
      </c>
      <c r="L226">
        <f>HYPERLINK("https://www.defined.fi/sol/FVqxVaSLbRjw99QFqVkbx1TgrURVmW67ckDw6un9pump?maker=D6nUhQ7o3TQwk243mgVS5hsdkuJk71fxZib3KxY4Upyv","https://www.defined.fi/sol/FVqxVaSLbRjw99QFqVkbx1TgrURVmW67ckDw6un9pump?maker=D6nUhQ7o3TQwk243mgVS5hsdkuJk71fxZib3KxY4Upyv")</f>
        <v/>
      </c>
      <c r="M226">
        <f>HYPERLINK("https://dexscreener.com/solana/FVqxVaSLbRjw99QFqVkbx1TgrURVmW67ckDw6un9pump?maker=D6nUhQ7o3TQwk243mgVS5hsdkuJk71fxZib3KxY4Upyv","https://dexscreener.com/solana/FVqxVaSLbRjw99QFqVkbx1TgrURVmW67ckDw6un9pump?maker=D6nUhQ7o3TQwk243mgVS5hsdkuJk71fxZib3KxY4Upyv")</f>
        <v/>
      </c>
    </row>
    <row r="227">
      <c r="A227" t="inlineStr">
        <is>
          <t>2Hkv5a84LNfBYu9JpWuLjpU75iaXpN3vAzwUW8iipump</t>
        </is>
      </c>
      <c r="B227" t="inlineStr">
        <is>
          <t>ALAN</t>
        </is>
      </c>
      <c r="C227" t="n">
        <v>17</v>
      </c>
      <c r="D227" t="n">
        <v>-2.54</v>
      </c>
      <c r="E227" t="n">
        <v>-0.35</v>
      </c>
      <c r="F227" t="n">
        <v>7.17</v>
      </c>
      <c r="G227" t="n">
        <v>4.63</v>
      </c>
      <c r="H227" t="n">
        <v>3</v>
      </c>
      <c r="I227" t="n">
        <v>1</v>
      </c>
      <c r="J227" t="n">
        <v>-1</v>
      </c>
      <c r="K227" t="n">
        <v>-1</v>
      </c>
      <c r="L227">
        <f>HYPERLINK("https://www.defined.fi/sol/2Hkv5a84LNfBYu9JpWuLjpU75iaXpN3vAzwUW8iipump?maker=D6nUhQ7o3TQwk243mgVS5hsdkuJk71fxZib3KxY4Upyv","https://www.defined.fi/sol/2Hkv5a84LNfBYu9JpWuLjpU75iaXpN3vAzwUW8iipump?maker=D6nUhQ7o3TQwk243mgVS5hsdkuJk71fxZib3KxY4Upyv")</f>
        <v/>
      </c>
      <c r="M227">
        <f>HYPERLINK("https://dexscreener.com/solana/2Hkv5a84LNfBYu9JpWuLjpU75iaXpN3vAzwUW8iipump?maker=D6nUhQ7o3TQwk243mgVS5hsdkuJk71fxZib3KxY4Upyv","https://dexscreener.com/solana/2Hkv5a84LNfBYu9JpWuLjpU75iaXpN3vAzwUW8iipump?maker=D6nUhQ7o3TQwk243mgVS5hsdkuJk71fxZib3KxY4Upyv")</f>
        <v/>
      </c>
    </row>
    <row r="228">
      <c r="A228" t="inlineStr">
        <is>
          <t>AWSDr81nHNP2xrKc7R2vkRUEjo8MZ3yxQfQtEMVtpump</t>
        </is>
      </c>
      <c r="B228" t="inlineStr">
        <is>
          <t>GOOGLY</t>
        </is>
      </c>
      <c r="C228" t="n">
        <v>17</v>
      </c>
      <c r="D228" t="n">
        <v>-0.226</v>
      </c>
      <c r="E228" t="n">
        <v>-0.25</v>
      </c>
      <c r="F228" t="n">
        <v>0.897</v>
      </c>
      <c r="G228" t="n">
        <v>0.671</v>
      </c>
      <c r="H228" t="n">
        <v>1</v>
      </c>
      <c r="I228" t="n">
        <v>1</v>
      </c>
      <c r="J228" t="n">
        <v>-1</v>
      </c>
      <c r="K228" t="n">
        <v>-1</v>
      </c>
      <c r="L228">
        <f>HYPERLINK("https://www.defined.fi/sol/AWSDr81nHNP2xrKc7R2vkRUEjo8MZ3yxQfQtEMVtpump?maker=D6nUhQ7o3TQwk243mgVS5hsdkuJk71fxZib3KxY4Upyv","https://www.defined.fi/sol/AWSDr81nHNP2xrKc7R2vkRUEjo8MZ3yxQfQtEMVtpump?maker=D6nUhQ7o3TQwk243mgVS5hsdkuJk71fxZib3KxY4Upyv")</f>
        <v/>
      </c>
      <c r="M228">
        <f>HYPERLINK("https://dexscreener.com/solana/AWSDr81nHNP2xrKc7R2vkRUEjo8MZ3yxQfQtEMVtpump?maker=D6nUhQ7o3TQwk243mgVS5hsdkuJk71fxZib3KxY4Upyv","https://dexscreener.com/solana/AWSDr81nHNP2xrKc7R2vkRUEjo8MZ3yxQfQtEMVtpump?maker=D6nUhQ7o3TQwk243mgVS5hsdkuJk71fxZib3KxY4Upyv")</f>
        <v/>
      </c>
    </row>
    <row r="229">
      <c r="A229" t="inlineStr">
        <is>
          <t>7wz1J15Z58FAij54VKWmDzwTDLofdzGjtvAPwkX8pump</t>
        </is>
      </c>
      <c r="B229" t="inlineStr">
        <is>
          <t>Mill</t>
        </is>
      </c>
      <c r="C229" t="n">
        <v>17</v>
      </c>
      <c r="D229" t="n">
        <v>-0.276</v>
      </c>
      <c r="E229" t="n">
        <v>-0.15</v>
      </c>
      <c r="F229" t="n">
        <v>1.79</v>
      </c>
      <c r="G229" t="n">
        <v>1.52</v>
      </c>
      <c r="H229" t="n">
        <v>1</v>
      </c>
      <c r="I229" t="n">
        <v>1</v>
      </c>
      <c r="J229" t="n">
        <v>-1</v>
      </c>
      <c r="K229" t="n">
        <v>-1</v>
      </c>
      <c r="L229">
        <f>HYPERLINK("https://www.defined.fi/sol/7wz1J15Z58FAij54VKWmDzwTDLofdzGjtvAPwkX8pump?maker=D6nUhQ7o3TQwk243mgVS5hsdkuJk71fxZib3KxY4Upyv","https://www.defined.fi/sol/7wz1J15Z58FAij54VKWmDzwTDLofdzGjtvAPwkX8pump?maker=D6nUhQ7o3TQwk243mgVS5hsdkuJk71fxZib3KxY4Upyv")</f>
        <v/>
      </c>
      <c r="M229">
        <f>HYPERLINK("https://dexscreener.com/solana/7wz1J15Z58FAij54VKWmDzwTDLofdzGjtvAPwkX8pump?maker=D6nUhQ7o3TQwk243mgVS5hsdkuJk71fxZib3KxY4Upyv","https://dexscreener.com/solana/7wz1J15Z58FAij54VKWmDzwTDLofdzGjtvAPwkX8pump?maker=D6nUhQ7o3TQwk243mgVS5hsdkuJk71fxZib3KxY4Upyv")</f>
        <v/>
      </c>
    </row>
    <row r="230">
      <c r="A230" t="inlineStr">
        <is>
          <t>5sucXjSMzUsUQStuHYMxP8Tnk51Bgy9L6hFtZCkhpump</t>
        </is>
      </c>
      <c r="B230" t="inlineStr">
        <is>
          <t>Climax</t>
        </is>
      </c>
      <c r="C230" t="n">
        <v>17</v>
      </c>
      <c r="D230" t="n">
        <v>-0.569</v>
      </c>
      <c r="E230" t="n">
        <v>-1</v>
      </c>
      <c r="F230" t="n">
        <v>0.823</v>
      </c>
      <c r="G230" t="n">
        <v>0.254</v>
      </c>
      <c r="H230" t="n">
        <v>1</v>
      </c>
      <c r="I230" t="n">
        <v>1</v>
      </c>
      <c r="J230" t="n">
        <v>-1</v>
      </c>
      <c r="K230" t="n">
        <v>-1</v>
      </c>
      <c r="L230">
        <f>HYPERLINK("https://www.defined.fi/sol/5sucXjSMzUsUQStuHYMxP8Tnk51Bgy9L6hFtZCkhpump?maker=D6nUhQ7o3TQwk243mgVS5hsdkuJk71fxZib3KxY4Upyv","https://www.defined.fi/sol/5sucXjSMzUsUQStuHYMxP8Tnk51Bgy9L6hFtZCkhpump?maker=D6nUhQ7o3TQwk243mgVS5hsdkuJk71fxZib3KxY4Upyv")</f>
        <v/>
      </c>
      <c r="M230">
        <f>HYPERLINK("https://dexscreener.com/solana/5sucXjSMzUsUQStuHYMxP8Tnk51Bgy9L6hFtZCkhpump?maker=D6nUhQ7o3TQwk243mgVS5hsdkuJk71fxZib3KxY4Upyv","https://dexscreener.com/solana/5sucXjSMzUsUQStuHYMxP8Tnk51Bgy9L6hFtZCkhpump?maker=D6nUhQ7o3TQwk243mgVS5hsdkuJk71fxZib3KxY4Upyv")</f>
        <v/>
      </c>
    </row>
    <row r="231">
      <c r="A231" t="inlineStr">
        <is>
          <t>3BeJ9zCgQhaqKMu2HgKJ79yQBChD1Pf3hPwRX44fpump</t>
        </is>
      </c>
      <c r="B231" t="inlineStr">
        <is>
          <t>CB</t>
        </is>
      </c>
      <c r="C231" t="n">
        <v>17</v>
      </c>
      <c r="D231" t="n">
        <v>1.23</v>
      </c>
      <c r="E231" t="n">
        <v>0.6899999999999999</v>
      </c>
      <c r="F231" t="n">
        <v>1.78</v>
      </c>
      <c r="G231" t="n">
        <v>3.01</v>
      </c>
      <c r="H231" t="n">
        <v>1</v>
      </c>
      <c r="I231" t="n">
        <v>1</v>
      </c>
      <c r="J231" t="n">
        <v>-1</v>
      </c>
      <c r="K231" t="n">
        <v>-1</v>
      </c>
      <c r="L231">
        <f>HYPERLINK("https://www.defined.fi/sol/3BeJ9zCgQhaqKMu2HgKJ79yQBChD1Pf3hPwRX44fpump?maker=D6nUhQ7o3TQwk243mgVS5hsdkuJk71fxZib3KxY4Upyv","https://www.defined.fi/sol/3BeJ9zCgQhaqKMu2HgKJ79yQBChD1Pf3hPwRX44fpump?maker=D6nUhQ7o3TQwk243mgVS5hsdkuJk71fxZib3KxY4Upyv")</f>
        <v/>
      </c>
      <c r="M231">
        <f>HYPERLINK("https://dexscreener.com/solana/3BeJ9zCgQhaqKMu2HgKJ79yQBChD1Pf3hPwRX44fpump?maker=D6nUhQ7o3TQwk243mgVS5hsdkuJk71fxZib3KxY4Upyv","https://dexscreener.com/solana/3BeJ9zCgQhaqKMu2HgKJ79yQBChD1Pf3hPwRX44fpump?maker=D6nUhQ7o3TQwk243mgVS5hsdkuJk71fxZib3KxY4Upyv")</f>
        <v/>
      </c>
    </row>
    <row r="232">
      <c r="A232" t="inlineStr">
        <is>
          <t>DJfrje1JscN1fJMB3aUTBh8SsYxiDZ88GJDPStMbpump</t>
        </is>
      </c>
      <c r="B232" t="inlineStr">
        <is>
          <t>koma</t>
        </is>
      </c>
      <c r="C232" t="n">
        <v>17</v>
      </c>
      <c r="D232" t="n">
        <v>2.93</v>
      </c>
      <c r="E232" t="n">
        <v>0.82</v>
      </c>
      <c r="F232" t="n">
        <v>3.56</v>
      </c>
      <c r="G232" t="n">
        <v>6.48</v>
      </c>
      <c r="H232" t="n">
        <v>2</v>
      </c>
      <c r="I232" t="n">
        <v>3</v>
      </c>
      <c r="J232" t="n">
        <v>-1</v>
      </c>
      <c r="K232" t="n">
        <v>-1</v>
      </c>
      <c r="L232">
        <f>HYPERLINK("https://www.defined.fi/sol/DJfrje1JscN1fJMB3aUTBh8SsYxiDZ88GJDPStMbpump?maker=D6nUhQ7o3TQwk243mgVS5hsdkuJk71fxZib3KxY4Upyv","https://www.defined.fi/sol/DJfrje1JscN1fJMB3aUTBh8SsYxiDZ88GJDPStMbpump?maker=D6nUhQ7o3TQwk243mgVS5hsdkuJk71fxZib3KxY4Upyv")</f>
        <v/>
      </c>
      <c r="M232">
        <f>HYPERLINK("https://dexscreener.com/solana/DJfrje1JscN1fJMB3aUTBh8SsYxiDZ88GJDPStMbpump?maker=D6nUhQ7o3TQwk243mgVS5hsdkuJk71fxZib3KxY4Upyv","https://dexscreener.com/solana/DJfrje1JscN1fJMB3aUTBh8SsYxiDZ88GJDPStMbpump?maker=D6nUhQ7o3TQwk243mgVS5hsdkuJk71fxZib3KxY4Upyv")</f>
        <v/>
      </c>
    </row>
    <row r="233">
      <c r="A233" t="inlineStr">
        <is>
          <t>9q2mTpfDKKZ5jVfrfYrCF3n7dpCQXwRYVHSN1SVBpump</t>
        </is>
      </c>
      <c r="B233" t="inlineStr">
        <is>
          <t>WASABI</t>
        </is>
      </c>
      <c r="C233" t="n">
        <v>17</v>
      </c>
      <c r="D233" t="n">
        <v>-1.21</v>
      </c>
      <c r="E233" t="n">
        <v>-0.45</v>
      </c>
      <c r="F233" t="n">
        <v>2.67</v>
      </c>
      <c r="G233" t="n">
        <v>1.47</v>
      </c>
      <c r="H233" t="n">
        <v>2</v>
      </c>
      <c r="I233" t="n">
        <v>1</v>
      </c>
      <c r="J233" t="n">
        <v>-1</v>
      </c>
      <c r="K233" t="n">
        <v>-1</v>
      </c>
      <c r="L233">
        <f>HYPERLINK("https://www.defined.fi/sol/9q2mTpfDKKZ5jVfrfYrCF3n7dpCQXwRYVHSN1SVBpump?maker=D6nUhQ7o3TQwk243mgVS5hsdkuJk71fxZib3KxY4Upyv","https://www.defined.fi/sol/9q2mTpfDKKZ5jVfrfYrCF3n7dpCQXwRYVHSN1SVBpump?maker=D6nUhQ7o3TQwk243mgVS5hsdkuJk71fxZib3KxY4Upyv")</f>
        <v/>
      </c>
      <c r="M233">
        <f>HYPERLINK("https://dexscreener.com/solana/9q2mTpfDKKZ5jVfrfYrCF3n7dpCQXwRYVHSN1SVBpump?maker=D6nUhQ7o3TQwk243mgVS5hsdkuJk71fxZib3KxY4Upyv","https://dexscreener.com/solana/9q2mTpfDKKZ5jVfrfYrCF3n7dpCQXwRYVHSN1SVBpump?maker=D6nUhQ7o3TQwk243mgVS5hsdkuJk71fxZib3KxY4Upyv")</f>
        <v/>
      </c>
    </row>
    <row r="234">
      <c r="A234" t="inlineStr">
        <is>
          <t>9FUbhTkjXBP43y1eLLQa12WsM9CW1BPkTNUzWbSVpump</t>
        </is>
      </c>
      <c r="B234" t="inlineStr">
        <is>
          <t>Erdou</t>
        </is>
      </c>
      <c r="C234" t="n">
        <v>17</v>
      </c>
      <c r="D234" t="n">
        <v>-1.11</v>
      </c>
      <c r="E234" t="n">
        <v>-0.21</v>
      </c>
      <c r="F234" t="n">
        <v>5.31</v>
      </c>
      <c r="G234" t="n">
        <v>4.2</v>
      </c>
      <c r="H234" t="n">
        <v>2</v>
      </c>
      <c r="I234" t="n">
        <v>1</v>
      </c>
      <c r="J234" t="n">
        <v>-1</v>
      </c>
      <c r="K234" t="n">
        <v>-1</v>
      </c>
      <c r="L234">
        <f>HYPERLINK("https://www.defined.fi/sol/9FUbhTkjXBP43y1eLLQa12WsM9CW1BPkTNUzWbSVpump?maker=D6nUhQ7o3TQwk243mgVS5hsdkuJk71fxZib3KxY4Upyv","https://www.defined.fi/sol/9FUbhTkjXBP43y1eLLQa12WsM9CW1BPkTNUzWbSVpump?maker=D6nUhQ7o3TQwk243mgVS5hsdkuJk71fxZib3KxY4Upyv")</f>
        <v/>
      </c>
      <c r="M234">
        <f>HYPERLINK("https://dexscreener.com/solana/9FUbhTkjXBP43y1eLLQa12WsM9CW1BPkTNUzWbSVpump?maker=D6nUhQ7o3TQwk243mgVS5hsdkuJk71fxZib3KxY4Upyv","https://dexscreener.com/solana/9FUbhTkjXBP43y1eLLQa12WsM9CW1BPkTNUzWbSVpump?maker=D6nUhQ7o3TQwk243mgVS5hsdkuJk71fxZib3KxY4Upyv")</f>
        <v/>
      </c>
    </row>
    <row r="235">
      <c r="A235" t="inlineStr">
        <is>
          <t>tpy1bxaYFf7eCaB4jEeKJCfPKW5p5wYg69CLf4Wpump</t>
        </is>
      </c>
      <c r="B235" t="inlineStr">
        <is>
          <t>TUZKI</t>
        </is>
      </c>
      <c r="C235" t="n">
        <v>17</v>
      </c>
      <c r="D235" t="n">
        <v>2.98</v>
      </c>
      <c r="E235" t="n">
        <v>0.1</v>
      </c>
      <c r="F235" t="n">
        <v>30.9</v>
      </c>
      <c r="G235" t="n">
        <v>33.87</v>
      </c>
      <c r="H235" t="n">
        <v>9</v>
      </c>
      <c r="I235" t="n">
        <v>6</v>
      </c>
      <c r="J235" t="n">
        <v>-1</v>
      </c>
      <c r="K235" t="n">
        <v>-1</v>
      </c>
      <c r="L235">
        <f>HYPERLINK("https://www.defined.fi/sol/tpy1bxaYFf7eCaB4jEeKJCfPKW5p5wYg69CLf4Wpump?maker=D6nUhQ7o3TQwk243mgVS5hsdkuJk71fxZib3KxY4Upyv","https://www.defined.fi/sol/tpy1bxaYFf7eCaB4jEeKJCfPKW5p5wYg69CLf4Wpump?maker=D6nUhQ7o3TQwk243mgVS5hsdkuJk71fxZib3KxY4Upyv")</f>
        <v/>
      </c>
      <c r="M235">
        <f>HYPERLINK("https://dexscreener.com/solana/tpy1bxaYFf7eCaB4jEeKJCfPKW5p5wYg69CLf4Wpump?maker=D6nUhQ7o3TQwk243mgVS5hsdkuJk71fxZib3KxY4Upyv","https://dexscreener.com/solana/tpy1bxaYFf7eCaB4jEeKJCfPKW5p5wYg69CLf4Wpump?maker=D6nUhQ7o3TQwk243mgVS5hsdkuJk71fxZib3KxY4Upyv")</f>
        <v/>
      </c>
    </row>
    <row r="236">
      <c r="A236" t="inlineStr">
        <is>
          <t>ExVerFZyMnTSfyCShtFDwVgY1BxePAppfK6AyCZ6pump</t>
        </is>
      </c>
      <c r="B236" t="inlineStr">
        <is>
          <t>SHIT</t>
        </is>
      </c>
      <c r="C236" t="n">
        <v>17</v>
      </c>
      <c r="D236" t="n">
        <v>-0.304</v>
      </c>
      <c r="E236" t="n">
        <v>-0.34</v>
      </c>
      <c r="F236" t="n">
        <v>0.887</v>
      </c>
      <c r="G236" t="n">
        <v>0.583</v>
      </c>
      <c r="H236" t="n">
        <v>1</v>
      </c>
      <c r="I236" t="n">
        <v>1</v>
      </c>
      <c r="J236" t="n">
        <v>-1</v>
      </c>
      <c r="K236" t="n">
        <v>-1</v>
      </c>
      <c r="L236">
        <f>HYPERLINK("https://www.defined.fi/sol/ExVerFZyMnTSfyCShtFDwVgY1BxePAppfK6AyCZ6pump?maker=D6nUhQ7o3TQwk243mgVS5hsdkuJk71fxZib3KxY4Upyv","https://www.defined.fi/sol/ExVerFZyMnTSfyCShtFDwVgY1BxePAppfK6AyCZ6pump?maker=D6nUhQ7o3TQwk243mgVS5hsdkuJk71fxZib3KxY4Upyv")</f>
        <v/>
      </c>
      <c r="M236">
        <f>HYPERLINK("https://dexscreener.com/solana/ExVerFZyMnTSfyCShtFDwVgY1BxePAppfK6AyCZ6pump?maker=D6nUhQ7o3TQwk243mgVS5hsdkuJk71fxZib3KxY4Upyv","https://dexscreener.com/solana/ExVerFZyMnTSfyCShtFDwVgY1BxePAppfK6AyCZ6pump?maker=D6nUhQ7o3TQwk243mgVS5hsdkuJk71fxZib3KxY4Upyv")</f>
        <v/>
      </c>
    </row>
    <row r="237">
      <c r="A237" t="inlineStr">
        <is>
          <t>E6AujzX54E1ZoPDFP2CyG3HHUVKygEkp6DRqig61pump</t>
        </is>
      </c>
      <c r="B237" t="inlineStr">
        <is>
          <t>Pochita</t>
        </is>
      </c>
      <c r="C237" t="n">
        <v>17</v>
      </c>
      <c r="D237" t="n">
        <v>56.42</v>
      </c>
      <c r="E237" t="n">
        <v>2.65</v>
      </c>
      <c r="F237" t="n">
        <v>21.29</v>
      </c>
      <c r="G237" t="n">
        <v>77.70999999999999</v>
      </c>
      <c r="H237" t="n">
        <v>6</v>
      </c>
      <c r="I237" t="n">
        <v>6</v>
      </c>
      <c r="J237" t="n">
        <v>-1</v>
      </c>
      <c r="K237" t="n">
        <v>-1</v>
      </c>
      <c r="L237">
        <f>HYPERLINK("https://www.defined.fi/sol/E6AujzX54E1ZoPDFP2CyG3HHUVKygEkp6DRqig61pump?maker=D6nUhQ7o3TQwk243mgVS5hsdkuJk71fxZib3KxY4Upyv","https://www.defined.fi/sol/E6AujzX54E1ZoPDFP2CyG3HHUVKygEkp6DRqig61pump?maker=D6nUhQ7o3TQwk243mgVS5hsdkuJk71fxZib3KxY4Upyv")</f>
        <v/>
      </c>
      <c r="M237">
        <f>HYPERLINK("https://dexscreener.com/solana/E6AujzX54E1ZoPDFP2CyG3HHUVKygEkp6DRqig61pump?maker=D6nUhQ7o3TQwk243mgVS5hsdkuJk71fxZib3KxY4Upyv","https://dexscreener.com/solana/E6AujzX54E1ZoPDFP2CyG3HHUVKygEkp6DRqig61pump?maker=D6nUhQ7o3TQwk243mgVS5hsdkuJk71fxZib3KxY4Upyv")</f>
        <v/>
      </c>
    </row>
    <row r="238">
      <c r="A238" t="inlineStr">
        <is>
          <t>2EiCW8VeKqBYZ6Wfg93xssHp6mTwjthKXDAt2k7Rpump</t>
        </is>
      </c>
      <c r="B238" t="inlineStr">
        <is>
          <t>unknown_2EiC</t>
        </is>
      </c>
      <c r="C238" t="n">
        <v>17</v>
      </c>
      <c r="D238" t="n">
        <v>-1.73</v>
      </c>
      <c r="E238" t="n">
        <v>-0.78</v>
      </c>
      <c r="F238" t="n">
        <v>2.21</v>
      </c>
      <c r="G238" t="n">
        <v>0.481</v>
      </c>
      <c r="H238" t="n">
        <v>2</v>
      </c>
      <c r="I238" t="n">
        <v>1</v>
      </c>
      <c r="J238" t="n">
        <v>-1</v>
      </c>
      <c r="K238" t="n">
        <v>-1</v>
      </c>
      <c r="L238">
        <f>HYPERLINK("https://www.defined.fi/sol/2EiCW8VeKqBYZ6Wfg93xssHp6mTwjthKXDAt2k7Rpump?maker=D6nUhQ7o3TQwk243mgVS5hsdkuJk71fxZib3KxY4Upyv","https://www.defined.fi/sol/2EiCW8VeKqBYZ6Wfg93xssHp6mTwjthKXDAt2k7Rpump?maker=D6nUhQ7o3TQwk243mgVS5hsdkuJk71fxZib3KxY4Upyv")</f>
        <v/>
      </c>
      <c r="M238">
        <f>HYPERLINK("https://dexscreener.com/solana/2EiCW8VeKqBYZ6Wfg93xssHp6mTwjthKXDAt2k7Rpump?maker=D6nUhQ7o3TQwk243mgVS5hsdkuJk71fxZib3KxY4Upyv","https://dexscreener.com/solana/2EiCW8VeKqBYZ6Wfg93xssHp6mTwjthKXDAt2k7Rpump?maker=D6nUhQ7o3TQwk243mgVS5hsdkuJk71fxZib3KxY4Upyv")</f>
        <v/>
      </c>
    </row>
    <row r="239">
      <c r="A239" t="inlineStr">
        <is>
          <t>DedD8nULcLHFmp1aM5SXTmEVV1tGgdpukdMX8RjfzfUs</t>
        </is>
      </c>
      <c r="B239" t="inlineStr">
        <is>
          <t>WeDog</t>
        </is>
      </c>
      <c r="C239" t="n">
        <v>17</v>
      </c>
      <c r="D239" t="n">
        <v>1.25</v>
      </c>
      <c r="E239" t="n">
        <v>0.23</v>
      </c>
      <c r="F239" t="n">
        <v>5.49</v>
      </c>
      <c r="G239" t="n">
        <v>6.74</v>
      </c>
      <c r="H239" t="n">
        <v>2</v>
      </c>
      <c r="I239" t="n">
        <v>2</v>
      </c>
      <c r="J239" t="n">
        <v>-1</v>
      </c>
      <c r="K239" t="n">
        <v>-1</v>
      </c>
      <c r="L239">
        <f>HYPERLINK("https://www.defined.fi/sol/DedD8nULcLHFmp1aM5SXTmEVV1tGgdpukdMX8RjfzfUs?maker=D6nUhQ7o3TQwk243mgVS5hsdkuJk71fxZib3KxY4Upyv","https://www.defined.fi/sol/DedD8nULcLHFmp1aM5SXTmEVV1tGgdpukdMX8RjfzfUs?maker=D6nUhQ7o3TQwk243mgVS5hsdkuJk71fxZib3KxY4Upyv")</f>
        <v/>
      </c>
      <c r="M239">
        <f>HYPERLINK("https://dexscreener.com/solana/DedD8nULcLHFmp1aM5SXTmEVV1tGgdpukdMX8RjfzfUs?maker=D6nUhQ7o3TQwk243mgVS5hsdkuJk71fxZib3KxY4Upyv","https://dexscreener.com/solana/DedD8nULcLHFmp1aM5SXTmEVV1tGgdpukdMX8RjfzfUs?maker=D6nUhQ7o3TQwk243mgVS5hsdkuJk71fxZib3KxY4Upyv")</f>
        <v/>
      </c>
    </row>
    <row r="240">
      <c r="A240" t="inlineStr">
        <is>
          <t>67p68fQBqAeKEt1jEM5bKMLR5mfiDKgEcoDxKfZpump</t>
        </is>
      </c>
      <c r="B240" t="inlineStr">
        <is>
          <t>POCHITA</t>
        </is>
      </c>
      <c r="C240" t="n">
        <v>17</v>
      </c>
      <c r="D240" t="n">
        <v>1.54</v>
      </c>
      <c r="E240" t="n">
        <v>1.66</v>
      </c>
      <c r="F240" t="n">
        <v>0.931</v>
      </c>
      <c r="G240" t="n">
        <v>2.47</v>
      </c>
      <c r="H240" t="n">
        <v>1</v>
      </c>
      <c r="I240" t="n">
        <v>2</v>
      </c>
      <c r="J240" t="n">
        <v>-1</v>
      </c>
      <c r="K240" t="n">
        <v>-1</v>
      </c>
      <c r="L240">
        <f>HYPERLINK("https://www.defined.fi/sol/67p68fQBqAeKEt1jEM5bKMLR5mfiDKgEcoDxKfZpump?maker=D6nUhQ7o3TQwk243mgVS5hsdkuJk71fxZib3KxY4Upyv","https://www.defined.fi/sol/67p68fQBqAeKEt1jEM5bKMLR5mfiDKgEcoDxKfZpump?maker=D6nUhQ7o3TQwk243mgVS5hsdkuJk71fxZib3KxY4Upyv")</f>
        <v/>
      </c>
      <c r="M240">
        <f>HYPERLINK("https://dexscreener.com/solana/67p68fQBqAeKEt1jEM5bKMLR5mfiDKgEcoDxKfZpump?maker=D6nUhQ7o3TQwk243mgVS5hsdkuJk71fxZib3KxY4Upyv","https://dexscreener.com/solana/67p68fQBqAeKEt1jEM5bKMLR5mfiDKgEcoDxKfZpump?maker=D6nUhQ7o3TQwk243mgVS5hsdkuJk71fxZib3KxY4Upyv")</f>
        <v/>
      </c>
    </row>
    <row r="241">
      <c r="A241" t="inlineStr">
        <is>
          <t>6hiK8fAgwgCuo2GTfbDqtDBguwnL2a5Zt6uD3ofJpump</t>
        </is>
      </c>
      <c r="B241" t="inlineStr">
        <is>
          <t>SORANA</t>
        </is>
      </c>
      <c r="C241" t="n">
        <v>17</v>
      </c>
      <c r="D241" t="n">
        <v>-1.74</v>
      </c>
      <c r="E241" t="n">
        <v>-0.93</v>
      </c>
      <c r="F241" t="n">
        <v>1.86</v>
      </c>
      <c r="G241" t="n">
        <v>0.124</v>
      </c>
      <c r="H241" t="n">
        <v>2</v>
      </c>
      <c r="I241" t="n">
        <v>1</v>
      </c>
      <c r="J241" t="n">
        <v>-1</v>
      </c>
      <c r="K241" t="n">
        <v>-1</v>
      </c>
      <c r="L241">
        <f>HYPERLINK("https://www.defined.fi/sol/6hiK8fAgwgCuo2GTfbDqtDBguwnL2a5Zt6uD3ofJpump?maker=D6nUhQ7o3TQwk243mgVS5hsdkuJk71fxZib3KxY4Upyv","https://www.defined.fi/sol/6hiK8fAgwgCuo2GTfbDqtDBguwnL2a5Zt6uD3ofJpump?maker=D6nUhQ7o3TQwk243mgVS5hsdkuJk71fxZib3KxY4Upyv")</f>
        <v/>
      </c>
      <c r="M241">
        <f>HYPERLINK("https://dexscreener.com/solana/6hiK8fAgwgCuo2GTfbDqtDBguwnL2a5Zt6uD3ofJpump?maker=D6nUhQ7o3TQwk243mgVS5hsdkuJk71fxZib3KxY4Upyv","https://dexscreener.com/solana/6hiK8fAgwgCuo2GTfbDqtDBguwnL2a5Zt6uD3ofJpump?maker=D6nUhQ7o3TQwk243mgVS5hsdkuJk71fxZib3KxY4Upyv")</f>
        <v/>
      </c>
    </row>
    <row r="242">
      <c r="A242" t="inlineStr">
        <is>
          <t>7wyT6qtU3G1QGV4pSksWWFSmmcgAa4F4GSoYtdRapump</t>
        </is>
      </c>
      <c r="B242" t="inlineStr">
        <is>
          <t>Pochita</t>
        </is>
      </c>
      <c r="C242" t="n">
        <v>17</v>
      </c>
      <c r="D242" t="n">
        <v>-1.08</v>
      </c>
      <c r="E242" t="n">
        <v>-0.58</v>
      </c>
      <c r="F242" t="n">
        <v>1.86</v>
      </c>
      <c r="G242" t="n">
        <v>0.779</v>
      </c>
      <c r="H242" t="n">
        <v>1</v>
      </c>
      <c r="I242" t="n">
        <v>1</v>
      </c>
      <c r="J242" t="n">
        <v>-1</v>
      </c>
      <c r="K242" t="n">
        <v>-1</v>
      </c>
      <c r="L242">
        <f>HYPERLINK("https://www.defined.fi/sol/7wyT6qtU3G1QGV4pSksWWFSmmcgAa4F4GSoYtdRapump?maker=D6nUhQ7o3TQwk243mgVS5hsdkuJk71fxZib3KxY4Upyv","https://www.defined.fi/sol/7wyT6qtU3G1QGV4pSksWWFSmmcgAa4F4GSoYtdRapump?maker=D6nUhQ7o3TQwk243mgVS5hsdkuJk71fxZib3KxY4Upyv")</f>
        <v/>
      </c>
      <c r="M242">
        <f>HYPERLINK("https://dexscreener.com/solana/7wyT6qtU3G1QGV4pSksWWFSmmcgAa4F4GSoYtdRapump?maker=D6nUhQ7o3TQwk243mgVS5hsdkuJk71fxZib3KxY4Upyv","https://dexscreener.com/solana/7wyT6qtU3G1QGV4pSksWWFSmmcgAa4F4GSoYtdRapump?maker=D6nUhQ7o3TQwk243mgVS5hsdkuJk71fxZib3KxY4Upyv")</f>
        <v/>
      </c>
    </row>
    <row r="243">
      <c r="A243" t="inlineStr">
        <is>
          <t>Gx7zpZGSmHb4NmUgdXnurAEwgjLnCyMqMiBKn5DCpump</t>
        </is>
      </c>
      <c r="B243" t="inlineStr">
        <is>
          <t>FuFu</t>
        </is>
      </c>
      <c r="C243" t="n">
        <v>17</v>
      </c>
      <c r="D243" t="n">
        <v>3.97</v>
      </c>
      <c r="E243" t="n">
        <v>0.85</v>
      </c>
      <c r="F243" t="n">
        <v>4.65</v>
      </c>
      <c r="G243" t="n">
        <v>8.619999999999999</v>
      </c>
      <c r="H243" t="n">
        <v>3</v>
      </c>
      <c r="I243" t="n">
        <v>2</v>
      </c>
      <c r="J243" t="n">
        <v>-1</v>
      </c>
      <c r="K243" t="n">
        <v>-1</v>
      </c>
      <c r="L243">
        <f>HYPERLINK("https://www.defined.fi/sol/Gx7zpZGSmHb4NmUgdXnurAEwgjLnCyMqMiBKn5DCpump?maker=D6nUhQ7o3TQwk243mgVS5hsdkuJk71fxZib3KxY4Upyv","https://www.defined.fi/sol/Gx7zpZGSmHb4NmUgdXnurAEwgjLnCyMqMiBKn5DCpump?maker=D6nUhQ7o3TQwk243mgVS5hsdkuJk71fxZib3KxY4Upyv")</f>
        <v/>
      </c>
      <c r="M243">
        <f>HYPERLINK("https://dexscreener.com/solana/Gx7zpZGSmHb4NmUgdXnurAEwgjLnCyMqMiBKn5DCpump?maker=D6nUhQ7o3TQwk243mgVS5hsdkuJk71fxZib3KxY4Upyv","https://dexscreener.com/solana/Gx7zpZGSmHb4NmUgdXnurAEwgjLnCyMqMiBKn5DCpump?maker=D6nUhQ7o3TQwk243mgVS5hsdkuJk71fxZib3KxY4Upyv")</f>
        <v/>
      </c>
    </row>
    <row r="244">
      <c r="A244" t="inlineStr">
        <is>
          <t>8gc98kPAhhuHpAZRMU6LMofB8XaBNwqfbfNnsECnpump</t>
        </is>
      </c>
      <c r="B244" t="inlineStr">
        <is>
          <t>MAYESDOGS</t>
        </is>
      </c>
      <c r="C244" t="n">
        <v>17</v>
      </c>
      <c r="D244" t="n">
        <v>-1.11</v>
      </c>
      <c r="E244" t="n">
        <v>-1</v>
      </c>
      <c r="F244" t="n">
        <v>1.81</v>
      </c>
      <c r="G244" t="n">
        <v>0.696</v>
      </c>
      <c r="H244" t="n">
        <v>1</v>
      </c>
      <c r="I244" t="n">
        <v>1</v>
      </c>
      <c r="J244" t="n">
        <v>-1</v>
      </c>
      <c r="K244" t="n">
        <v>-1</v>
      </c>
      <c r="L244">
        <f>HYPERLINK("https://www.defined.fi/sol/8gc98kPAhhuHpAZRMU6LMofB8XaBNwqfbfNnsECnpump?maker=D6nUhQ7o3TQwk243mgVS5hsdkuJk71fxZib3KxY4Upyv","https://www.defined.fi/sol/8gc98kPAhhuHpAZRMU6LMofB8XaBNwqfbfNnsECnpump?maker=D6nUhQ7o3TQwk243mgVS5hsdkuJk71fxZib3KxY4Upyv")</f>
        <v/>
      </c>
      <c r="M244">
        <f>HYPERLINK("https://dexscreener.com/solana/8gc98kPAhhuHpAZRMU6LMofB8XaBNwqfbfNnsECnpump?maker=D6nUhQ7o3TQwk243mgVS5hsdkuJk71fxZib3KxY4Upyv","https://dexscreener.com/solana/8gc98kPAhhuHpAZRMU6LMofB8XaBNwqfbfNnsECnpump?maker=D6nUhQ7o3TQwk243mgVS5hsdkuJk71fxZib3KxY4Upyv")</f>
        <v/>
      </c>
    </row>
    <row r="245">
      <c r="A245" t="inlineStr">
        <is>
          <t>B9Kmh8e6FwRPpxZXnV2ARmHy8e3bzwfNF76azLHrpump</t>
        </is>
      </c>
      <c r="B245" t="inlineStr">
        <is>
          <t>Danhuang</t>
        </is>
      </c>
      <c r="C245" t="n">
        <v>17</v>
      </c>
      <c r="D245" t="n">
        <v>-3</v>
      </c>
      <c r="E245" t="n">
        <v>-0.41</v>
      </c>
      <c r="F245" t="n">
        <v>7.34</v>
      </c>
      <c r="G245" t="n">
        <v>4.34</v>
      </c>
      <c r="H245" t="n">
        <v>4</v>
      </c>
      <c r="I245" t="n">
        <v>1</v>
      </c>
      <c r="J245" t="n">
        <v>-1</v>
      </c>
      <c r="K245" t="n">
        <v>-1</v>
      </c>
      <c r="L245">
        <f>HYPERLINK("https://www.defined.fi/sol/B9Kmh8e6FwRPpxZXnV2ARmHy8e3bzwfNF76azLHrpump?maker=D6nUhQ7o3TQwk243mgVS5hsdkuJk71fxZib3KxY4Upyv","https://www.defined.fi/sol/B9Kmh8e6FwRPpxZXnV2ARmHy8e3bzwfNF76azLHrpump?maker=D6nUhQ7o3TQwk243mgVS5hsdkuJk71fxZib3KxY4Upyv")</f>
        <v/>
      </c>
      <c r="M245">
        <f>HYPERLINK("https://dexscreener.com/solana/B9Kmh8e6FwRPpxZXnV2ARmHy8e3bzwfNF76azLHrpump?maker=D6nUhQ7o3TQwk243mgVS5hsdkuJk71fxZib3KxY4Upyv","https://dexscreener.com/solana/B9Kmh8e6FwRPpxZXnV2ARmHy8e3bzwfNF76azLHrpump?maker=D6nUhQ7o3TQwk243mgVS5hsdkuJk71fxZib3KxY4Upyv")</f>
        <v/>
      </c>
    </row>
    <row r="246">
      <c r="A246" t="inlineStr">
        <is>
          <t>8sZjNXtA14MEuGU33YHnEAbi3hymEje3V98UYmh7pump</t>
        </is>
      </c>
      <c r="B246" t="inlineStr">
        <is>
          <t>paofu</t>
        </is>
      </c>
      <c r="C246" t="n">
        <v>17</v>
      </c>
      <c r="D246" t="n">
        <v>5.15</v>
      </c>
      <c r="E246" t="n">
        <v>1.88</v>
      </c>
      <c r="F246" t="n">
        <v>2.74</v>
      </c>
      <c r="G246" t="n">
        <v>7.89</v>
      </c>
      <c r="H246" t="n">
        <v>2</v>
      </c>
      <c r="I246" t="n">
        <v>2</v>
      </c>
      <c r="J246" t="n">
        <v>-1</v>
      </c>
      <c r="K246" t="n">
        <v>-1</v>
      </c>
      <c r="L246">
        <f>HYPERLINK("https://www.defined.fi/sol/8sZjNXtA14MEuGU33YHnEAbi3hymEje3V98UYmh7pump?maker=D6nUhQ7o3TQwk243mgVS5hsdkuJk71fxZib3KxY4Upyv","https://www.defined.fi/sol/8sZjNXtA14MEuGU33YHnEAbi3hymEje3V98UYmh7pump?maker=D6nUhQ7o3TQwk243mgVS5hsdkuJk71fxZib3KxY4Upyv")</f>
        <v/>
      </c>
      <c r="M246">
        <f>HYPERLINK("https://dexscreener.com/solana/8sZjNXtA14MEuGU33YHnEAbi3hymEje3V98UYmh7pump?maker=D6nUhQ7o3TQwk243mgVS5hsdkuJk71fxZib3KxY4Upyv","https://dexscreener.com/solana/8sZjNXtA14MEuGU33YHnEAbi3hymEje3V98UYmh7pump?maker=D6nUhQ7o3TQwk243mgVS5hsdkuJk71fxZib3KxY4Upyv")</f>
        <v/>
      </c>
    </row>
    <row r="247">
      <c r="A247" t="inlineStr">
        <is>
          <t>6BQJV72cYEo4ysjtwFPh3yZM8kbdFnP6E4oJWNzipump</t>
        </is>
      </c>
      <c r="B247" t="inlineStr">
        <is>
          <t>PANDA</t>
        </is>
      </c>
      <c r="C247" t="n">
        <v>17</v>
      </c>
      <c r="D247" t="n">
        <v>-6.27</v>
      </c>
      <c r="E247" t="n">
        <v>-0.59</v>
      </c>
      <c r="F247" t="n">
        <v>10.58</v>
      </c>
      <c r="G247" t="n">
        <v>4.31</v>
      </c>
      <c r="H247" t="n">
        <v>4</v>
      </c>
      <c r="I247" t="n">
        <v>1</v>
      </c>
      <c r="J247" t="n">
        <v>-1</v>
      </c>
      <c r="K247" t="n">
        <v>-1</v>
      </c>
      <c r="L247">
        <f>HYPERLINK("https://www.defined.fi/sol/6BQJV72cYEo4ysjtwFPh3yZM8kbdFnP6E4oJWNzipump?maker=D6nUhQ7o3TQwk243mgVS5hsdkuJk71fxZib3KxY4Upyv","https://www.defined.fi/sol/6BQJV72cYEo4ysjtwFPh3yZM8kbdFnP6E4oJWNzipump?maker=D6nUhQ7o3TQwk243mgVS5hsdkuJk71fxZib3KxY4Upyv")</f>
        <v/>
      </c>
      <c r="M247">
        <f>HYPERLINK("https://dexscreener.com/solana/6BQJV72cYEo4ysjtwFPh3yZM8kbdFnP6E4oJWNzipump?maker=D6nUhQ7o3TQwk243mgVS5hsdkuJk71fxZib3KxY4Upyv","https://dexscreener.com/solana/6BQJV72cYEo4ysjtwFPh3yZM8kbdFnP6E4oJWNzipump?maker=D6nUhQ7o3TQwk243mgVS5hsdkuJk71fxZib3KxY4Upyv")</f>
        <v/>
      </c>
    </row>
    <row r="248">
      <c r="A248" t="inlineStr">
        <is>
          <t>AiYhnwWiqbdSiEHgAzqrurcdoZx4V21mnuMt5ps2pump</t>
        </is>
      </c>
      <c r="B248" t="inlineStr">
        <is>
          <t>POD</t>
        </is>
      </c>
      <c r="C248" t="n">
        <v>17</v>
      </c>
      <c r="D248" t="n">
        <v>-5.97</v>
      </c>
      <c r="E248" t="n">
        <v>-0.23</v>
      </c>
      <c r="F248" t="n">
        <v>26.38</v>
      </c>
      <c r="G248" t="n">
        <v>20.41</v>
      </c>
      <c r="H248" t="n">
        <v>5</v>
      </c>
      <c r="I248" t="n">
        <v>2</v>
      </c>
      <c r="J248" t="n">
        <v>-1</v>
      </c>
      <c r="K248" t="n">
        <v>-1</v>
      </c>
      <c r="L248">
        <f>HYPERLINK("https://www.defined.fi/sol/AiYhnwWiqbdSiEHgAzqrurcdoZx4V21mnuMt5ps2pump?maker=D6nUhQ7o3TQwk243mgVS5hsdkuJk71fxZib3KxY4Upyv","https://www.defined.fi/sol/AiYhnwWiqbdSiEHgAzqrurcdoZx4V21mnuMt5ps2pump?maker=D6nUhQ7o3TQwk243mgVS5hsdkuJk71fxZib3KxY4Upyv")</f>
        <v/>
      </c>
      <c r="M248">
        <f>HYPERLINK("https://dexscreener.com/solana/AiYhnwWiqbdSiEHgAzqrurcdoZx4V21mnuMt5ps2pump?maker=D6nUhQ7o3TQwk243mgVS5hsdkuJk71fxZib3KxY4Upyv","https://dexscreener.com/solana/AiYhnwWiqbdSiEHgAzqrurcdoZx4V21mnuMt5ps2pump?maker=D6nUhQ7o3TQwk243mgVS5hsdkuJk71fxZib3KxY4Upyv")</f>
        <v/>
      </c>
    </row>
    <row r="249">
      <c r="A249" t="inlineStr">
        <is>
          <t>CvCmLqYRsZQbLk9Fxc5HY2jGvnSXS1UxVaCgKyRkpump</t>
        </is>
      </c>
      <c r="B249" t="inlineStr">
        <is>
          <t>youli</t>
        </is>
      </c>
      <c r="C249" t="n">
        <v>17</v>
      </c>
      <c r="D249" t="n">
        <v>-8.289999999999999</v>
      </c>
      <c r="E249" t="n">
        <v>-0.75</v>
      </c>
      <c r="F249" t="n">
        <v>11.04</v>
      </c>
      <c r="G249" t="n">
        <v>2.75</v>
      </c>
      <c r="H249" t="n">
        <v>6</v>
      </c>
      <c r="I249" t="n">
        <v>1</v>
      </c>
      <c r="J249" t="n">
        <v>-1</v>
      </c>
      <c r="K249" t="n">
        <v>-1</v>
      </c>
      <c r="L249">
        <f>HYPERLINK("https://www.defined.fi/sol/CvCmLqYRsZQbLk9Fxc5HY2jGvnSXS1UxVaCgKyRkpump?maker=D6nUhQ7o3TQwk243mgVS5hsdkuJk71fxZib3KxY4Upyv","https://www.defined.fi/sol/CvCmLqYRsZQbLk9Fxc5HY2jGvnSXS1UxVaCgKyRkpump?maker=D6nUhQ7o3TQwk243mgVS5hsdkuJk71fxZib3KxY4Upyv")</f>
        <v/>
      </c>
      <c r="M249">
        <f>HYPERLINK("https://dexscreener.com/solana/CvCmLqYRsZQbLk9Fxc5HY2jGvnSXS1UxVaCgKyRkpump?maker=D6nUhQ7o3TQwk243mgVS5hsdkuJk71fxZib3KxY4Upyv","https://dexscreener.com/solana/CvCmLqYRsZQbLk9Fxc5HY2jGvnSXS1UxVaCgKyRkpump?maker=D6nUhQ7o3TQwk243mgVS5hsdkuJk71fxZib3KxY4Upyv")</f>
        <v/>
      </c>
    </row>
    <row r="250">
      <c r="A250" t="inlineStr">
        <is>
          <t>4sAj5j6bpbVkus8qW3Tpkxj56to78KDyrYxtqoifpump</t>
        </is>
      </c>
      <c r="B250" t="inlineStr">
        <is>
          <t>Yao</t>
        </is>
      </c>
      <c r="C250" t="n">
        <v>18</v>
      </c>
      <c r="D250" t="n">
        <v>2.51</v>
      </c>
      <c r="E250" t="n">
        <v>0.46</v>
      </c>
      <c r="F250" t="n">
        <v>5.5</v>
      </c>
      <c r="G250" t="n">
        <v>8</v>
      </c>
      <c r="H250" t="n">
        <v>2</v>
      </c>
      <c r="I250" t="n">
        <v>3</v>
      </c>
      <c r="J250" t="n">
        <v>-1</v>
      </c>
      <c r="K250" t="n">
        <v>-1</v>
      </c>
      <c r="L250">
        <f>HYPERLINK("https://www.defined.fi/sol/4sAj5j6bpbVkus8qW3Tpkxj56to78KDyrYxtqoifpump?maker=D6nUhQ7o3TQwk243mgVS5hsdkuJk71fxZib3KxY4Upyv","https://www.defined.fi/sol/4sAj5j6bpbVkus8qW3Tpkxj56to78KDyrYxtqoifpump?maker=D6nUhQ7o3TQwk243mgVS5hsdkuJk71fxZib3KxY4Upyv")</f>
        <v/>
      </c>
      <c r="M250">
        <f>HYPERLINK("https://dexscreener.com/solana/4sAj5j6bpbVkus8qW3Tpkxj56to78KDyrYxtqoifpump?maker=D6nUhQ7o3TQwk243mgVS5hsdkuJk71fxZib3KxY4Upyv","https://dexscreener.com/solana/4sAj5j6bpbVkus8qW3Tpkxj56to78KDyrYxtqoifpump?maker=D6nUhQ7o3TQwk243mgVS5hsdkuJk71fxZib3KxY4Upyv")</f>
        <v/>
      </c>
    </row>
    <row r="251">
      <c r="A251" t="inlineStr">
        <is>
          <t>6N2L1hQsrpaNKt41CU19cjMmFzsYqpuSQYM6maJfpump</t>
        </is>
      </c>
      <c r="B251" t="inlineStr">
        <is>
          <t>Hachiko</t>
        </is>
      </c>
      <c r="C251" t="n">
        <v>18</v>
      </c>
      <c r="D251" t="n">
        <v>-0.507</v>
      </c>
      <c r="E251" t="n">
        <v>-0.55</v>
      </c>
      <c r="F251" t="n">
        <v>0.921</v>
      </c>
      <c r="G251" t="n">
        <v>0.414</v>
      </c>
      <c r="H251" t="n">
        <v>1</v>
      </c>
      <c r="I251" t="n">
        <v>1</v>
      </c>
      <c r="J251" t="n">
        <v>-1</v>
      </c>
      <c r="K251" t="n">
        <v>-1</v>
      </c>
      <c r="L251">
        <f>HYPERLINK("https://www.defined.fi/sol/6N2L1hQsrpaNKt41CU19cjMmFzsYqpuSQYM6maJfpump?maker=D6nUhQ7o3TQwk243mgVS5hsdkuJk71fxZib3KxY4Upyv","https://www.defined.fi/sol/6N2L1hQsrpaNKt41CU19cjMmFzsYqpuSQYM6maJfpump?maker=D6nUhQ7o3TQwk243mgVS5hsdkuJk71fxZib3KxY4Upyv")</f>
        <v/>
      </c>
      <c r="M251">
        <f>HYPERLINK("https://dexscreener.com/solana/6N2L1hQsrpaNKt41CU19cjMmFzsYqpuSQYM6maJfpump?maker=D6nUhQ7o3TQwk243mgVS5hsdkuJk71fxZib3KxY4Upyv","https://dexscreener.com/solana/6N2L1hQsrpaNKt41CU19cjMmFzsYqpuSQYM6maJfpump?maker=D6nUhQ7o3TQwk243mgVS5hsdkuJk71fxZib3KxY4Upyv")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2024-10-20T15:37:34Z</dcterms:created>
  <dcterms:modified xsi:type="dcterms:W3CDTF">2024-10-20T15:37:34Z</dcterms:modified>
</cp:coreProperties>
</file>