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16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66irswy3sn6ueuW48jW8PKp1iumqKrD6U7tgCfuywm4</t>
        </is>
      </c>
      <c r="B2" t="inlineStr">
        <is>
          <t>Leilan</t>
        </is>
      </c>
      <c r="C2" t="n">
        <v>0</v>
      </c>
      <c r="D2" t="n">
        <v>-3.45</v>
      </c>
      <c r="E2" t="n">
        <v>-0.15</v>
      </c>
      <c r="F2" t="n">
        <v>23.13</v>
      </c>
      <c r="G2" t="n">
        <v>16.38</v>
      </c>
      <c r="H2" t="n">
        <v>24</v>
      </c>
      <c r="I2" t="n">
        <v>3</v>
      </c>
      <c r="J2" t="n">
        <v>-1</v>
      </c>
      <c r="K2" t="n">
        <v>-1</v>
      </c>
      <c r="L2">
        <f>HYPERLINK("https://www.defined.fi/sol/66irswy3sn6ueuW48jW8PKp1iumqKrD6U7tgCfuywm4?maker=CAuSaNrQwn1owGKxAxdY4oGD11tucCWNWvZkiX13Z32m","https://www.defined.fi/sol/66irswy3sn6ueuW48jW8PKp1iumqKrD6U7tgCfuywm4?maker=CAuSaNrQwn1owGKxAxdY4oGD11tucCWNWvZkiX13Z32m")</f>
        <v/>
      </c>
      <c r="M2">
        <f>HYPERLINK("https://dexscreener.com/solana/66irswy3sn6ueuW48jW8PKp1iumqKrD6U7tgCfuywm4?maker=CAuSaNrQwn1owGKxAxdY4oGD11tucCWNWvZkiX13Z32m","https://dexscreener.com/solana/66irswy3sn6ueuW48jW8PKp1iumqKrD6U7tgCfuywm4?maker=CAuSaNrQwn1owGKxAxdY4oGD11tucCWNWvZkiX13Z32m")</f>
        <v/>
      </c>
    </row>
    <row r="3">
      <c r="A3" t="inlineStr">
        <is>
          <t>H2RPsBtieWoTiffJbFnUba5WjDcWuXfUGU4euSq9pump</t>
        </is>
      </c>
      <c r="B3" t="inlineStr">
        <is>
          <t>Turbin3</t>
        </is>
      </c>
      <c r="C3" t="n">
        <v>0</v>
      </c>
      <c r="D3" t="n">
        <v>0.051</v>
      </c>
      <c r="E3" t="n">
        <v>-1</v>
      </c>
      <c r="F3" t="n">
        <v>1.01</v>
      </c>
      <c r="G3" t="n">
        <v>0</v>
      </c>
      <c r="H3" t="n">
        <v>1</v>
      </c>
      <c r="I3" t="n">
        <v>0</v>
      </c>
      <c r="J3" t="n">
        <v>-1</v>
      </c>
      <c r="K3" t="n">
        <v>-1</v>
      </c>
      <c r="L3">
        <f>HYPERLINK("https://www.defined.fi/sol/H2RPsBtieWoTiffJbFnUba5WjDcWuXfUGU4euSq9pump?maker=CAuSaNrQwn1owGKxAxdY4oGD11tucCWNWvZkiX13Z32m","https://www.defined.fi/sol/H2RPsBtieWoTiffJbFnUba5WjDcWuXfUGU4euSq9pump?maker=CAuSaNrQwn1owGKxAxdY4oGD11tucCWNWvZkiX13Z32m")</f>
        <v/>
      </c>
      <c r="M3">
        <f>HYPERLINK("https://dexscreener.com/solana/H2RPsBtieWoTiffJbFnUba5WjDcWuXfUGU4euSq9pump?maker=CAuSaNrQwn1owGKxAxdY4oGD11tucCWNWvZkiX13Z32m","https://dexscreener.com/solana/H2RPsBtieWoTiffJbFnUba5WjDcWuXfUGU4euSq9pump?maker=CAuSaNrQwn1owGKxAxdY4oGD11tucCWNWvZkiX13Z32m")</f>
        <v/>
      </c>
    </row>
    <row r="4">
      <c r="A4" t="inlineStr">
        <is>
          <t>C2LuB5y5AJ1pZvsPihwfL52x9q9MaVQeWB4bQacnpump</t>
        </is>
      </c>
      <c r="B4" t="inlineStr">
        <is>
          <t>GAOT</t>
        </is>
      </c>
      <c r="C4" t="n">
        <v>0</v>
      </c>
      <c r="D4" t="n">
        <v>1.25</v>
      </c>
      <c r="E4" t="n">
        <v>0.17</v>
      </c>
      <c r="F4" t="n">
        <v>7.15</v>
      </c>
      <c r="G4" t="n">
        <v>0</v>
      </c>
      <c r="H4" t="n">
        <v>4</v>
      </c>
      <c r="I4" t="n">
        <v>0</v>
      </c>
      <c r="J4" t="n">
        <v>-1</v>
      </c>
      <c r="K4" t="n">
        <v>-1</v>
      </c>
      <c r="L4">
        <f>HYPERLINK("https://www.defined.fi/sol/C2LuB5y5AJ1pZvsPihwfL52x9q9MaVQeWB4bQacnpump?maker=CAuSaNrQwn1owGKxAxdY4oGD11tucCWNWvZkiX13Z32m","https://www.defined.fi/sol/C2LuB5y5AJ1pZvsPihwfL52x9q9MaVQeWB4bQacnpump?maker=CAuSaNrQwn1owGKxAxdY4oGD11tucCWNWvZkiX13Z32m")</f>
        <v/>
      </c>
      <c r="M4">
        <f>HYPERLINK("https://dexscreener.com/solana/C2LuB5y5AJ1pZvsPihwfL52x9q9MaVQeWB4bQacnpump?maker=CAuSaNrQwn1owGKxAxdY4oGD11tucCWNWvZkiX13Z32m","https://dexscreener.com/solana/C2LuB5y5AJ1pZvsPihwfL52x9q9MaVQeWB4bQacnpump?maker=CAuSaNrQwn1owGKxAxdY4oGD11tucCWNWvZkiX13Z32m")</f>
        <v/>
      </c>
    </row>
    <row r="5">
      <c r="A5" t="inlineStr">
        <is>
          <t>EL8tDCUCCkcYpfMQKVghcc8yWSRHJFtnRYBtfJjgpump</t>
        </is>
      </c>
      <c r="B5" t="inlineStr">
        <is>
          <t>LLMtheism</t>
        </is>
      </c>
      <c r="C5" t="n">
        <v>0</v>
      </c>
      <c r="D5" t="n">
        <v>-3.52</v>
      </c>
      <c r="E5" t="n">
        <v>-0.29</v>
      </c>
      <c r="F5" t="n">
        <v>12.05</v>
      </c>
      <c r="G5" t="n">
        <v>5.25</v>
      </c>
      <c r="H5" t="n">
        <v>11</v>
      </c>
      <c r="I5" t="n">
        <v>2</v>
      </c>
      <c r="J5" t="n">
        <v>-1</v>
      </c>
      <c r="K5" t="n">
        <v>-1</v>
      </c>
      <c r="L5">
        <f>HYPERLINK("https://www.defined.fi/sol/EL8tDCUCCkcYpfMQKVghcc8yWSRHJFtnRYBtfJjgpump?maker=CAuSaNrQwn1owGKxAxdY4oGD11tucCWNWvZkiX13Z32m","https://www.defined.fi/sol/EL8tDCUCCkcYpfMQKVghcc8yWSRHJFtnRYBtfJjgpump?maker=CAuSaNrQwn1owGKxAxdY4oGD11tucCWNWvZkiX13Z32m")</f>
        <v/>
      </c>
      <c r="M5">
        <f>HYPERLINK("https://dexscreener.com/solana/EL8tDCUCCkcYpfMQKVghcc8yWSRHJFtnRYBtfJjgpump?maker=CAuSaNrQwn1owGKxAxdY4oGD11tucCWNWvZkiX13Z32m","https://dexscreener.com/solana/EL8tDCUCCkcYpfMQKVghcc8yWSRHJFtnRYBtfJjgpump?maker=CAuSaNrQwn1owGKxAxdY4oGD11tucCWNWvZkiX13Z32m")</f>
        <v/>
      </c>
    </row>
    <row r="6">
      <c r="A6" t="inlineStr">
        <is>
          <t>jasQQD17WWgFhiCZVZDyik35XEd3SVqza5godvopump</t>
        </is>
      </c>
      <c r="B6" t="inlineStr">
        <is>
          <t>god</t>
        </is>
      </c>
      <c r="C6" t="n">
        <v>0</v>
      </c>
      <c r="D6" t="n">
        <v>4.08</v>
      </c>
      <c r="E6" t="n">
        <v>1.42</v>
      </c>
      <c r="F6" t="n">
        <v>2.88</v>
      </c>
      <c r="G6" t="n">
        <v>4.42</v>
      </c>
      <c r="H6" t="n">
        <v>3</v>
      </c>
      <c r="I6" t="n">
        <v>1</v>
      </c>
      <c r="J6" t="n">
        <v>-1</v>
      </c>
      <c r="K6" t="n">
        <v>-1</v>
      </c>
      <c r="L6">
        <f>HYPERLINK("https://www.defined.fi/sol/jasQQD17WWgFhiCZVZDyik35XEd3SVqza5godvopump?maker=CAuSaNrQwn1owGKxAxdY4oGD11tucCWNWvZkiX13Z32m","https://www.defined.fi/sol/jasQQD17WWgFhiCZVZDyik35XEd3SVqza5godvopump?maker=CAuSaNrQwn1owGKxAxdY4oGD11tucCWNWvZkiX13Z32m")</f>
        <v/>
      </c>
      <c r="M6">
        <f>HYPERLINK("https://dexscreener.com/solana/jasQQD17WWgFhiCZVZDyik35XEd3SVqza5godvopump?maker=CAuSaNrQwn1owGKxAxdY4oGD11tucCWNWvZkiX13Z32m","https://dexscreener.com/solana/jasQQD17WWgFhiCZVZDyik35XEd3SVqza5godvopump?maker=CAuSaNrQwn1owGKxAxdY4oGD11tucCWNWvZkiX13Z32m")</f>
        <v/>
      </c>
    </row>
    <row r="7">
      <c r="A7" t="inlineStr">
        <is>
          <t>8rw55Q29xz28p179apxK7jM9trBs3fZ4kQYoJbhtpump</t>
        </is>
      </c>
      <c r="B7" t="inlineStr">
        <is>
          <t>grouops</t>
        </is>
      </c>
      <c r="C7" t="n">
        <v>0</v>
      </c>
      <c r="D7" t="n">
        <v>-2.08</v>
      </c>
      <c r="E7" t="n">
        <v>-0.6</v>
      </c>
      <c r="F7" t="n">
        <v>3.46</v>
      </c>
      <c r="G7" t="n">
        <v>0</v>
      </c>
      <c r="H7" t="n">
        <v>2</v>
      </c>
      <c r="I7" t="n">
        <v>0</v>
      </c>
      <c r="J7" t="n">
        <v>-1</v>
      </c>
      <c r="K7" t="n">
        <v>-1</v>
      </c>
      <c r="L7">
        <f>HYPERLINK("https://www.defined.fi/sol/8rw55Q29xz28p179apxK7jM9trBs3fZ4kQYoJbhtpump?maker=CAuSaNrQwn1owGKxAxdY4oGD11tucCWNWvZkiX13Z32m","https://www.defined.fi/sol/8rw55Q29xz28p179apxK7jM9trBs3fZ4kQYoJbhtpump?maker=CAuSaNrQwn1owGKxAxdY4oGD11tucCWNWvZkiX13Z32m")</f>
        <v/>
      </c>
      <c r="M7">
        <f>HYPERLINK("https://dexscreener.com/solana/8rw55Q29xz28p179apxK7jM9trBs3fZ4kQYoJbhtpump?maker=CAuSaNrQwn1owGKxAxdY4oGD11tucCWNWvZkiX13Z32m","https://dexscreener.com/solana/8rw55Q29xz28p179apxK7jM9trBs3fZ4kQYoJbhtpump?maker=CAuSaNrQwn1owGKxAxdY4oGD11tucCWNWvZkiX13Z32m")</f>
        <v/>
      </c>
    </row>
    <row r="8">
      <c r="A8" t="inlineStr">
        <is>
          <t>GGK3zaEBMDWdpjS1EvsXUQZdbDeLhMvhfFEwcvwQpump</t>
        </is>
      </c>
      <c r="B8" t="inlineStr">
        <is>
          <t>grouops</t>
        </is>
      </c>
      <c r="C8" t="n">
        <v>0</v>
      </c>
      <c r="D8" t="n">
        <v>25.05</v>
      </c>
      <c r="E8" t="n">
        <v>4.23</v>
      </c>
      <c r="F8" t="n">
        <v>5.93</v>
      </c>
      <c r="G8" t="n">
        <v>18.46</v>
      </c>
      <c r="H8" t="n">
        <v>3</v>
      </c>
      <c r="I8" t="n">
        <v>3</v>
      </c>
      <c r="J8" t="n">
        <v>-1</v>
      </c>
      <c r="K8" t="n">
        <v>-1</v>
      </c>
      <c r="L8">
        <f>HYPERLINK("https://www.defined.fi/sol/GGK3zaEBMDWdpjS1EvsXUQZdbDeLhMvhfFEwcvwQpump?maker=CAuSaNrQwn1owGKxAxdY4oGD11tucCWNWvZkiX13Z32m","https://www.defined.fi/sol/GGK3zaEBMDWdpjS1EvsXUQZdbDeLhMvhfFEwcvwQpump?maker=CAuSaNrQwn1owGKxAxdY4oGD11tucCWNWvZkiX13Z32m")</f>
        <v/>
      </c>
      <c r="M8">
        <f>HYPERLINK("https://dexscreener.com/solana/GGK3zaEBMDWdpjS1EvsXUQZdbDeLhMvhfFEwcvwQpump?maker=CAuSaNrQwn1owGKxAxdY4oGD11tucCWNWvZkiX13Z32m","https://dexscreener.com/solana/GGK3zaEBMDWdpjS1EvsXUQZdbDeLhMvhfFEwcvwQpump?maker=CAuSaNrQwn1owGKxAxdY4oGD11tucCWNWvZkiX13Z32m")</f>
        <v/>
      </c>
    </row>
    <row r="9">
      <c r="A9" t="inlineStr">
        <is>
          <t>uJjqX5vFBfqeeffotiVhYYwwcWhSiZuX58PJB2Dpump</t>
        </is>
      </c>
      <c r="B9" t="inlineStr">
        <is>
          <t>LIE</t>
        </is>
      </c>
      <c r="C9" t="n">
        <v>0</v>
      </c>
      <c r="D9" t="n">
        <v>0.396</v>
      </c>
      <c r="E9" t="n">
        <v>-1</v>
      </c>
      <c r="F9" t="n">
        <v>0.991</v>
      </c>
      <c r="G9" t="n">
        <v>1.39</v>
      </c>
      <c r="H9" t="n">
        <v>1</v>
      </c>
      <c r="I9" t="n">
        <v>1</v>
      </c>
      <c r="J9" t="n">
        <v>-1</v>
      </c>
      <c r="K9" t="n">
        <v>-1</v>
      </c>
      <c r="L9">
        <f>HYPERLINK("https://www.defined.fi/sol/uJjqX5vFBfqeeffotiVhYYwwcWhSiZuX58PJB2Dpump?maker=CAuSaNrQwn1owGKxAxdY4oGD11tucCWNWvZkiX13Z32m","https://www.defined.fi/sol/uJjqX5vFBfqeeffotiVhYYwwcWhSiZuX58PJB2Dpump?maker=CAuSaNrQwn1owGKxAxdY4oGD11tucCWNWvZkiX13Z32m")</f>
        <v/>
      </c>
      <c r="M9">
        <f>HYPERLINK("https://dexscreener.com/solana/uJjqX5vFBfqeeffotiVhYYwwcWhSiZuX58PJB2Dpump?maker=CAuSaNrQwn1owGKxAxdY4oGD11tucCWNWvZkiX13Z32m","https://dexscreener.com/solana/uJjqX5vFBfqeeffotiVhYYwwcWhSiZuX58PJB2Dpump?maker=CAuSaNrQwn1owGKxAxdY4oGD11tucCWNWvZkiX13Z32m")</f>
        <v/>
      </c>
    </row>
    <row r="10">
      <c r="A10" t="inlineStr">
        <is>
          <t>DhqViYG2T1N3B4xziTx22aPW4rwGKkvpcF5shrD8pump</t>
        </is>
      </c>
      <c r="B10" t="inlineStr">
        <is>
          <t>AOE</t>
        </is>
      </c>
      <c r="C10" t="n">
        <v>0</v>
      </c>
      <c r="D10" t="n">
        <v>-2.56</v>
      </c>
      <c r="E10" t="n">
        <v>-0.54</v>
      </c>
      <c r="F10" t="n">
        <v>4.71</v>
      </c>
      <c r="G10" t="n">
        <v>2.15</v>
      </c>
      <c r="H10" t="n">
        <v>6</v>
      </c>
      <c r="I10" t="n">
        <v>1</v>
      </c>
      <c r="J10" t="n">
        <v>-1</v>
      </c>
      <c r="K10" t="n">
        <v>-1</v>
      </c>
      <c r="L10">
        <f>HYPERLINK("https://www.defined.fi/sol/DhqViYG2T1N3B4xziTx22aPW4rwGKkvpcF5shrD8pump?maker=CAuSaNrQwn1owGKxAxdY4oGD11tucCWNWvZkiX13Z32m","https://www.defined.fi/sol/DhqViYG2T1N3B4xziTx22aPW4rwGKkvpcF5shrD8pump?maker=CAuSaNrQwn1owGKxAxdY4oGD11tucCWNWvZkiX13Z32m")</f>
        <v/>
      </c>
      <c r="M10">
        <f>HYPERLINK("https://dexscreener.com/solana/DhqViYG2T1N3B4xziTx22aPW4rwGKkvpcF5shrD8pump?maker=CAuSaNrQwn1owGKxAxdY4oGD11tucCWNWvZkiX13Z32m","https://dexscreener.com/solana/DhqViYG2T1N3B4xziTx22aPW4rwGKkvpcF5shrD8pump?maker=CAuSaNrQwn1owGKxAxdY4oGD11tucCWNWvZkiX13Z32m")</f>
        <v/>
      </c>
    </row>
    <row r="11">
      <c r="A11" t="inlineStr">
        <is>
          <t>4yTFp3Jfruinyshmu2orE1n5YgRCipt6jKjZd8MpdBNZ</t>
        </is>
      </c>
      <c r="B11" t="inlineStr">
        <is>
          <t>II</t>
        </is>
      </c>
      <c r="C11" t="n">
        <v>0</v>
      </c>
      <c r="D11" t="n">
        <v>2.43</v>
      </c>
      <c r="E11" t="n">
        <v>0.85</v>
      </c>
      <c r="F11" t="n">
        <v>2.85</v>
      </c>
      <c r="G11" t="n">
        <v>5.28</v>
      </c>
      <c r="H11" t="n">
        <v>4</v>
      </c>
      <c r="I11" t="n">
        <v>3</v>
      </c>
      <c r="J11" t="n">
        <v>-1</v>
      </c>
      <c r="K11" t="n">
        <v>-1</v>
      </c>
      <c r="L11">
        <f>HYPERLINK("https://www.defined.fi/sol/4yTFp3Jfruinyshmu2orE1n5YgRCipt6jKjZd8MpdBNZ?maker=CAuSaNrQwn1owGKxAxdY4oGD11tucCWNWvZkiX13Z32m","https://www.defined.fi/sol/4yTFp3Jfruinyshmu2orE1n5YgRCipt6jKjZd8MpdBNZ?maker=CAuSaNrQwn1owGKxAxdY4oGD11tucCWNWvZkiX13Z32m")</f>
        <v/>
      </c>
      <c r="M11">
        <f>HYPERLINK("https://dexscreener.com/solana/4yTFp3Jfruinyshmu2orE1n5YgRCipt6jKjZd8MpdBNZ?maker=CAuSaNrQwn1owGKxAxdY4oGD11tucCWNWvZkiX13Z32m","https://dexscreener.com/solana/4yTFp3Jfruinyshmu2orE1n5YgRCipt6jKjZd8MpdBNZ?maker=CAuSaNrQwn1owGKxAxdY4oGD11tucCWNWvZkiX13Z32m")</f>
        <v/>
      </c>
    </row>
    <row r="12">
      <c r="A12" t="inlineStr">
        <is>
          <t>vyPu3cip3jEDPqkigX92LcLdwyaFxmbg7UJmSVipump</t>
        </is>
      </c>
      <c r="B12" t="inlineStr">
        <is>
          <t>Novus</t>
        </is>
      </c>
      <c r="C12" t="n">
        <v>0</v>
      </c>
      <c r="D12" t="n">
        <v>-7.5</v>
      </c>
      <c r="E12" t="n">
        <v>-0.78</v>
      </c>
      <c r="F12" t="n">
        <v>9.640000000000001</v>
      </c>
      <c r="G12" t="n">
        <v>2.14</v>
      </c>
      <c r="H12" t="n">
        <v>12</v>
      </c>
      <c r="I12" t="n">
        <v>1</v>
      </c>
      <c r="J12" t="n">
        <v>-1</v>
      </c>
      <c r="K12" t="n">
        <v>-1</v>
      </c>
      <c r="L12">
        <f>HYPERLINK("https://www.defined.fi/sol/vyPu3cip3jEDPqkigX92LcLdwyaFxmbg7UJmSVipump?maker=CAuSaNrQwn1owGKxAxdY4oGD11tucCWNWvZkiX13Z32m","https://www.defined.fi/sol/vyPu3cip3jEDPqkigX92LcLdwyaFxmbg7UJmSVipump?maker=CAuSaNrQwn1owGKxAxdY4oGD11tucCWNWvZkiX13Z32m")</f>
        <v/>
      </c>
      <c r="M12">
        <f>HYPERLINK("https://dexscreener.com/solana/vyPu3cip3jEDPqkigX92LcLdwyaFxmbg7UJmSVipump?maker=CAuSaNrQwn1owGKxAxdY4oGD11tucCWNWvZkiX13Z32m","https://dexscreener.com/solana/vyPu3cip3jEDPqkigX92LcLdwyaFxmbg7UJmSVipump?maker=CAuSaNrQwn1owGKxAxdY4oGD11tucCWNWvZkiX13Z32m")</f>
        <v/>
      </c>
    </row>
    <row r="13">
      <c r="A13" t="inlineStr">
        <is>
          <t>aUcgFSGvLJL6PYp678wsokDF7geWXLKEf7pQBk9pump</t>
        </is>
      </c>
      <c r="B13" t="inlineStr">
        <is>
          <t>BACKROOMS</t>
        </is>
      </c>
      <c r="C13" t="n">
        <v>0</v>
      </c>
      <c r="D13" t="n">
        <v>-1.66</v>
      </c>
      <c r="E13" t="n">
        <v>-0.27</v>
      </c>
      <c r="F13" t="n">
        <v>6.17</v>
      </c>
      <c r="G13" t="n">
        <v>4.51</v>
      </c>
      <c r="H13" t="n">
        <v>6</v>
      </c>
      <c r="I13" t="n">
        <v>2</v>
      </c>
      <c r="J13" t="n">
        <v>-1</v>
      </c>
      <c r="K13" t="n">
        <v>-1</v>
      </c>
      <c r="L13">
        <f>HYPERLINK("https://www.defined.fi/sol/aUcgFSGvLJL6PYp678wsokDF7geWXLKEf7pQBk9pump?maker=CAuSaNrQwn1owGKxAxdY4oGD11tucCWNWvZkiX13Z32m","https://www.defined.fi/sol/aUcgFSGvLJL6PYp678wsokDF7geWXLKEf7pQBk9pump?maker=CAuSaNrQwn1owGKxAxdY4oGD11tucCWNWvZkiX13Z32m")</f>
        <v/>
      </c>
      <c r="M13">
        <f>HYPERLINK("https://dexscreener.com/solana/aUcgFSGvLJL6PYp678wsokDF7geWXLKEf7pQBk9pump?maker=CAuSaNrQwn1owGKxAxdY4oGD11tucCWNWvZkiX13Z32m","https://dexscreener.com/solana/aUcgFSGvLJL6PYp678wsokDF7geWXLKEf7pQBk9pump?maker=CAuSaNrQwn1owGKxAxdY4oGD11tucCWNWvZkiX13Z32m")</f>
        <v/>
      </c>
    </row>
    <row r="14">
      <c r="A14" t="inlineStr">
        <is>
          <t>GuwRqNESB6rjuWJa8YsJzoc9WinvWiti7bz3gqUqpump</t>
        </is>
      </c>
      <c r="B14" t="inlineStr">
        <is>
          <t>Lotus</t>
        </is>
      </c>
      <c r="C14" t="n">
        <v>0</v>
      </c>
      <c r="D14" t="n">
        <v>-8.050000000000001</v>
      </c>
      <c r="E14" t="n">
        <v>-0.66</v>
      </c>
      <c r="F14" t="n">
        <v>12.24</v>
      </c>
      <c r="G14" t="n">
        <v>4.19</v>
      </c>
      <c r="H14" t="n">
        <v>11</v>
      </c>
      <c r="I14" t="n">
        <v>1</v>
      </c>
      <c r="J14" t="n">
        <v>-1</v>
      </c>
      <c r="K14" t="n">
        <v>-1</v>
      </c>
      <c r="L14">
        <f>HYPERLINK("https://www.defined.fi/sol/GuwRqNESB6rjuWJa8YsJzoc9WinvWiti7bz3gqUqpump?maker=CAuSaNrQwn1owGKxAxdY4oGD11tucCWNWvZkiX13Z32m","https://www.defined.fi/sol/GuwRqNESB6rjuWJa8YsJzoc9WinvWiti7bz3gqUqpump?maker=CAuSaNrQwn1owGKxAxdY4oGD11tucCWNWvZkiX13Z32m")</f>
        <v/>
      </c>
      <c r="M14">
        <f>HYPERLINK("https://dexscreener.com/solana/GuwRqNESB6rjuWJa8YsJzoc9WinvWiti7bz3gqUqpump?maker=CAuSaNrQwn1owGKxAxdY4oGD11tucCWNWvZkiX13Z32m","https://dexscreener.com/solana/GuwRqNESB6rjuWJa8YsJzoc9WinvWiti7bz3gqUqpump?maker=CAuSaNrQwn1owGKxAxdY4oGD11tucCWNWvZkiX13Z32m")</f>
        <v/>
      </c>
    </row>
    <row r="15">
      <c r="A15" t="inlineStr">
        <is>
          <t>GJAFwWjJ3vnTsrQVabjBVK2TYB1YtRCQXRDfDgUnpump</t>
        </is>
      </c>
      <c r="B15" t="inlineStr">
        <is>
          <t>ACT</t>
        </is>
      </c>
      <c r="C15" t="n">
        <v>0</v>
      </c>
      <c r="D15" t="n">
        <v>104.65</v>
      </c>
      <c r="E15" t="n">
        <v>1.3</v>
      </c>
      <c r="F15" t="n">
        <v>80.68000000000001</v>
      </c>
      <c r="G15" t="n">
        <v>185.33</v>
      </c>
      <c r="H15" t="n">
        <v>13</v>
      </c>
      <c r="I15" t="n">
        <v>6</v>
      </c>
      <c r="J15" t="n">
        <v>-1</v>
      </c>
      <c r="K15" t="n">
        <v>-1</v>
      </c>
      <c r="L15">
        <f>HYPERLINK("https://www.defined.fi/sol/GJAFwWjJ3vnTsrQVabjBVK2TYB1YtRCQXRDfDgUnpump?maker=CAuSaNrQwn1owGKxAxdY4oGD11tucCWNWvZkiX13Z32m","https://www.defined.fi/sol/GJAFwWjJ3vnTsrQVabjBVK2TYB1YtRCQXRDfDgUnpump?maker=CAuSaNrQwn1owGKxAxdY4oGD11tucCWNWvZkiX13Z32m")</f>
        <v/>
      </c>
      <c r="M15">
        <f>HYPERLINK("https://dexscreener.com/solana/GJAFwWjJ3vnTsrQVabjBVK2TYB1YtRCQXRDfDgUnpump?maker=CAuSaNrQwn1owGKxAxdY4oGD11tucCWNWvZkiX13Z32m","https://dexscreener.com/solana/GJAFwWjJ3vnTsrQVabjBVK2TYB1YtRCQXRDfDgUnpump?maker=CAuSaNrQwn1owGKxAxdY4oGD11tucCWNWvZkiX13Z32m")</f>
        <v/>
      </c>
    </row>
    <row r="16">
      <c r="A16" t="inlineStr">
        <is>
          <t>9vqsBhx1jPoKokZfCY8JMU7ob5ZFm7XtkwY3T2hapump</t>
        </is>
      </c>
      <c r="B16" t="inlineStr">
        <is>
          <t>lemur</t>
        </is>
      </c>
      <c r="C16" t="n">
        <v>0</v>
      </c>
      <c r="D16" t="n">
        <v>-9.210000000000001</v>
      </c>
      <c r="E16" t="n">
        <v>-0.75</v>
      </c>
      <c r="F16" t="n">
        <v>12.27</v>
      </c>
      <c r="G16" t="n">
        <v>3.06</v>
      </c>
      <c r="H16" t="n">
        <v>10</v>
      </c>
      <c r="I16" t="n">
        <v>1</v>
      </c>
      <c r="J16" t="n">
        <v>-1</v>
      </c>
      <c r="K16" t="n">
        <v>-1</v>
      </c>
      <c r="L16">
        <f>HYPERLINK("https://www.defined.fi/sol/9vqsBhx1jPoKokZfCY8JMU7ob5ZFm7XtkwY3T2hapump?maker=CAuSaNrQwn1owGKxAxdY4oGD11tucCWNWvZkiX13Z32m","https://www.defined.fi/sol/9vqsBhx1jPoKokZfCY8JMU7ob5ZFm7XtkwY3T2hapump?maker=CAuSaNrQwn1owGKxAxdY4oGD11tucCWNWvZkiX13Z32m")</f>
        <v/>
      </c>
      <c r="M16">
        <f>HYPERLINK("https://dexscreener.com/solana/9vqsBhx1jPoKokZfCY8JMU7ob5ZFm7XtkwY3T2hapump?maker=CAuSaNrQwn1owGKxAxdY4oGD11tucCWNWvZkiX13Z32m","https://dexscreener.com/solana/9vqsBhx1jPoKokZfCY8JMU7ob5ZFm7XtkwY3T2hapump?maker=CAuSaNrQwn1owGKxAxdY4oGD11tucCWNWvZkiX13Z32m")</f>
        <v/>
      </c>
    </row>
    <row r="17">
      <c r="A17" t="inlineStr">
        <is>
          <t>9kG8CWxdNeZzg8PLHTaFYmH6ihD1JMegRE1y6G8Dpump</t>
        </is>
      </c>
      <c r="B17" t="inlineStr">
        <is>
          <t>Goatse</t>
        </is>
      </c>
      <c r="C17" t="n">
        <v>0</v>
      </c>
      <c r="D17" t="n">
        <v>-1.99</v>
      </c>
      <c r="E17" t="n">
        <v>-0.46</v>
      </c>
      <c r="F17" t="n">
        <v>4.37</v>
      </c>
      <c r="G17" t="n">
        <v>2.38</v>
      </c>
      <c r="H17" t="n">
        <v>5</v>
      </c>
      <c r="I17" t="n">
        <v>1</v>
      </c>
      <c r="J17" t="n">
        <v>-1</v>
      </c>
      <c r="K17" t="n">
        <v>-1</v>
      </c>
      <c r="L17">
        <f>HYPERLINK("https://www.defined.fi/sol/9kG8CWxdNeZzg8PLHTaFYmH6ihD1JMegRE1y6G8Dpump?maker=CAuSaNrQwn1owGKxAxdY4oGD11tucCWNWvZkiX13Z32m","https://www.defined.fi/sol/9kG8CWxdNeZzg8PLHTaFYmH6ihD1JMegRE1y6G8Dpump?maker=CAuSaNrQwn1owGKxAxdY4oGD11tucCWNWvZkiX13Z32m")</f>
        <v/>
      </c>
      <c r="M17">
        <f>HYPERLINK("https://dexscreener.com/solana/9kG8CWxdNeZzg8PLHTaFYmH6ihD1JMegRE1y6G8Dpump?maker=CAuSaNrQwn1owGKxAxdY4oGD11tucCWNWvZkiX13Z32m","https://dexscreener.com/solana/9kG8CWxdNeZzg8PLHTaFYmH6ihD1JMegRE1y6G8Dpump?maker=CAuSaNrQwn1owGKxAxdY4oGD11tucCWNWvZkiX13Z32m")</f>
        <v/>
      </c>
    </row>
    <row r="18">
      <c r="A18" t="inlineStr">
        <is>
          <t>8q83Vvfu9ShcREvQ6TGi34VrJH9y2uSPygGzTtYWpump</t>
        </is>
      </c>
      <c r="B18" t="inlineStr">
        <is>
          <t>GMC</t>
        </is>
      </c>
      <c r="C18" t="n">
        <v>0</v>
      </c>
      <c r="D18" t="n">
        <v>-5</v>
      </c>
      <c r="E18" t="n">
        <v>-0.62</v>
      </c>
      <c r="F18" t="n">
        <v>8.119999999999999</v>
      </c>
      <c r="G18" t="n">
        <v>3.12</v>
      </c>
      <c r="H18" t="n">
        <v>16</v>
      </c>
      <c r="I18" t="n">
        <v>1</v>
      </c>
      <c r="J18" t="n">
        <v>-1</v>
      </c>
      <c r="K18" t="n">
        <v>-1</v>
      </c>
      <c r="L18">
        <f>HYPERLINK("https://www.defined.fi/sol/8q83Vvfu9ShcREvQ6TGi34VrJH9y2uSPygGzTtYWpump?maker=CAuSaNrQwn1owGKxAxdY4oGD11tucCWNWvZkiX13Z32m","https://www.defined.fi/sol/8q83Vvfu9ShcREvQ6TGi34VrJH9y2uSPygGzTtYWpump?maker=CAuSaNrQwn1owGKxAxdY4oGD11tucCWNWvZkiX13Z32m")</f>
        <v/>
      </c>
      <c r="M18">
        <f>HYPERLINK("https://dexscreener.com/solana/8q83Vvfu9ShcREvQ6TGi34VrJH9y2uSPygGzTtYWpump?maker=CAuSaNrQwn1owGKxAxdY4oGD11tucCWNWvZkiX13Z32m","https://dexscreener.com/solana/8q83Vvfu9ShcREvQ6TGi34VrJH9y2uSPygGzTtYWpump?maker=CAuSaNrQwn1owGKxAxdY4oGD11tucCWNWvZkiX13Z32m")</f>
        <v/>
      </c>
    </row>
    <row r="19">
      <c r="A19" t="inlineStr">
        <is>
          <t>6dDdaqnP5CYD3rNRRu2yq7guDh2WXJth5pgaXzX1pump</t>
        </is>
      </c>
      <c r="B19" t="inlineStr">
        <is>
          <t>unknown_6dDd</t>
        </is>
      </c>
      <c r="C19" t="n">
        <v>0</v>
      </c>
      <c r="D19" t="n">
        <v>-5.72</v>
      </c>
      <c r="E19" t="n">
        <v>-0.6899999999999999</v>
      </c>
      <c r="F19" t="n">
        <v>8.31</v>
      </c>
      <c r="G19" t="n">
        <v>2.59</v>
      </c>
      <c r="H19" t="n">
        <v>8</v>
      </c>
      <c r="I19" t="n">
        <v>1</v>
      </c>
      <c r="J19" t="n">
        <v>-1</v>
      </c>
      <c r="K19" t="n">
        <v>-1</v>
      </c>
      <c r="L19">
        <f>HYPERLINK("https://www.defined.fi/sol/6dDdaqnP5CYD3rNRRu2yq7guDh2WXJth5pgaXzX1pump?maker=CAuSaNrQwn1owGKxAxdY4oGD11tucCWNWvZkiX13Z32m","https://www.defined.fi/sol/6dDdaqnP5CYD3rNRRu2yq7guDh2WXJth5pgaXzX1pump?maker=CAuSaNrQwn1owGKxAxdY4oGD11tucCWNWvZkiX13Z32m")</f>
        <v/>
      </c>
      <c r="M19">
        <f>HYPERLINK("https://dexscreener.com/solana/6dDdaqnP5CYD3rNRRu2yq7guDh2WXJth5pgaXzX1pump?maker=CAuSaNrQwn1owGKxAxdY4oGD11tucCWNWvZkiX13Z32m","https://dexscreener.com/solana/6dDdaqnP5CYD3rNRRu2yq7guDh2WXJth5pgaXzX1pump?maker=CAuSaNrQwn1owGKxAxdY4oGD11tucCWNWvZkiX13Z32m")</f>
        <v/>
      </c>
    </row>
    <row r="20">
      <c r="A20" t="inlineStr">
        <is>
          <t>4qNX615pV1oufdodNoiBzUsrUE3ww57DYg6LsUtupump</t>
        </is>
      </c>
      <c r="B20" t="inlineStr">
        <is>
          <t>CLAUDIUS</t>
        </is>
      </c>
      <c r="C20" t="n">
        <v>0</v>
      </c>
      <c r="D20" t="n">
        <v>-0.263</v>
      </c>
      <c r="E20" t="n">
        <v>-0.01</v>
      </c>
      <c r="F20" t="n">
        <v>27.18</v>
      </c>
      <c r="G20" t="n">
        <v>26.91</v>
      </c>
      <c r="H20" t="n">
        <v>8</v>
      </c>
      <c r="I20" t="n">
        <v>2</v>
      </c>
      <c r="J20" t="n">
        <v>-1</v>
      </c>
      <c r="K20" t="n">
        <v>-1</v>
      </c>
      <c r="L20">
        <f>HYPERLINK("https://www.defined.fi/sol/4qNX615pV1oufdodNoiBzUsrUE3ww57DYg6LsUtupump?maker=CAuSaNrQwn1owGKxAxdY4oGD11tucCWNWvZkiX13Z32m","https://www.defined.fi/sol/4qNX615pV1oufdodNoiBzUsrUE3ww57DYg6LsUtupump?maker=CAuSaNrQwn1owGKxAxdY4oGD11tucCWNWvZkiX13Z32m")</f>
        <v/>
      </c>
      <c r="M20">
        <f>HYPERLINK("https://dexscreener.com/solana/4qNX615pV1oufdodNoiBzUsrUE3ww57DYg6LsUtupump?maker=CAuSaNrQwn1owGKxAxdY4oGD11tucCWNWvZkiX13Z32m","https://dexscreener.com/solana/4qNX615pV1oufdodNoiBzUsrUE3ww57DYg6LsUtupump?maker=CAuSaNrQwn1owGKxAxdY4oGD11tucCWNWvZkiX13Z32m")</f>
        <v/>
      </c>
    </row>
    <row r="21">
      <c r="A21" t="inlineStr">
        <is>
          <t>C6aKMB1myrBMUQYUnvsvuUnhJKVRAtiQ7EVgkkBipump</t>
        </is>
      </c>
      <c r="B21" t="inlineStr">
        <is>
          <t>queef</t>
        </is>
      </c>
      <c r="C21" t="n">
        <v>0</v>
      </c>
      <c r="D21" t="n">
        <v>-1.17</v>
      </c>
      <c r="E21" t="n">
        <v>-0.25</v>
      </c>
      <c r="F21" t="n">
        <v>4.77</v>
      </c>
      <c r="G21" t="n">
        <v>3.59</v>
      </c>
      <c r="H21" t="n">
        <v>4</v>
      </c>
      <c r="I21" t="n">
        <v>1</v>
      </c>
      <c r="J21" t="n">
        <v>-1</v>
      </c>
      <c r="K21" t="n">
        <v>-1</v>
      </c>
      <c r="L21">
        <f>HYPERLINK("https://www.defined.fi/sol/C6aKMB1myrBMUQYUnvsvuUnhJKVRAtiQ7EVgkkBipump?maker=CAuSaNrQwn1owGKxAxdY4oGD11tucCWNWvZkiX13Z32m","https://www.defined.fi/sol/C6aKMB1myrBMUQYUnvsvuUnhJKVRAtiQ7EVgkkBipump?maker=CAuSaNrQwn1owGKxAxdY4oGD11tucCWNWvZkiX13Z32m")</f>
        <v/>
      </c>
      <c r="M21">
        <f>HYPERLINK("https://dexscreener.com/solana/C6aKMB1myrBMUQYUnvsvuUnhJKVRAtiQ7EVgkkBipump?maker=CAuSaNrQwn1owGKxAxdY4oGD11tucCWNWvZkiX13Z32m","https://dexscreener.com/solana/C6aKMB1myrBMUQYUnvsvuUnhJKVRAtiQ7EVgkkBipump?maker=CAuSaNrQwn1owGKxAxdY4oGD11tucCWNWvZkiX13Z32m")</f>
        <v/>
      </c>
    </row>
    <row r="22">
      <c r="A22" t="inlineStr">
        <is>
          <t>8BFNreX5cd1KUAN1ct75xn4qv74uBJNqLxTfSbKPpump</t>
        </is>
      </c>
      <c r="B22" t="inlineStr">
        <is>
          <t>cryptid</t>
        </is>
      </c>
      <c r="C22" t="n">
        <v>0</v>
      </c>
      <c r="D22" t="n">
        <v>-0.237</v>
      </c>
      <c r="E22" t="n">
        <v>-0.04</v>
      </c>
      <c r="F22" t="n">
        <v>6.66</v>
      </c>
      <c r="G22" t="n">
        <v>6.42</v>
      </c>
      <c r="H22" t="n">
        <v>5</v>
      </c>
      <c r="I22" t="n">
        <v>2</v>
      </c>
      <c r="J22" t="n">
        <v>-1</v>
      </c>
      <c r="K22" t="n">
        <v>-1</v>
      </c>
      <c r="L22">
        <f>HYPERLINK("https://www.defined.fi/sol/8BFNreX5cd1KUAN1ct75xn4qv74uBJNqLxTfSbKPpump?maker=CAuSaNrQwn1owGKxAxdY4oGD11tucCWNWvZkiX13Z32m","https://www.defined.fi/sol/8BFNreX5cd1KUAN1ct75xn4qv74uBJNqLxTfSbKPpump?maker=CAuSaNrQwn1owGKxAxdY4oGD11tucCWNWvZkiX13Z32m")</f>
        <v/>
      </c>
      <c r="M22">
        <f>HYPERLINK("https://dexscreener.com/solana/8BFNreX5cd1KUAN1ct75xn4qv74uBJNqLxTfSbKPpump?maker=CAuSaNrQwn1owGKxAxdY4oGD11tucCWNWvZkiX13Z32m","https://dexscreener.com/solana/8BFNreX5cd1KUAN1ct75xn4qv74uBJNqLxTfSbKPpump?maker=CAuSaNrQwn1owGKxAxdY4oGD11tucCWNWvZkiX13Z32m")</f>
        <v/>
      </c>
    </row>
    <row r="23">
      <c r="A23" t="inlineStr">
        <is>
          <t>DZiLacApyuzuyeaeGTsaLxDhk1n23VFJNgGmjoi2pump</t>
        </is>
      </c>
      <c r="B23" t="inlineStr">
        <is>
          <t>FLESH</t>
        </is>
      </c>
      <c r="C23" t="n">
        <v>0</v>
      </c>
      <c r="D23" t="n">
        <v>3.45</v>
      </c>
      <c r="E23" t="n">
        <v>3.47</v>
      </c>
      <c r="F23" t="n">
        <v>0.994</v>
      </c>
      <c r="G23" t="n">
        <v>4.45</v>
      </c>
      <c r="H23" t="n">
        <v>1</v>
      </c>
      <c r="I23" t="n">
        <v>1</v>
      </c>
      <c r="J23" t="n">
        <v>-1</v>
      </c>
      <c r="K23" t="n">
        <v>-1</v>
      </c>
      <c r="L23">
        <f>HYPERLINK("https://www.defined.fi/sol/DZiLacApyuzuyeaeGTsaLxDhk1n23VFJNgGmjoi2pump?maker=CAuSaNrQwn1owGKxAxdY4oGD11tucCWNWvZkiX13Z32m","https://www.defined.fi/sol/DZiLacApyuzuyeaeGTsaLxDhk1n23VFJNgGmjoi2pump?maker=CAuSaNrQwn1owGKxAxdY4oGD11tucCWNWvZkiX13Z32m")</f>
        <v/>
      </c>
      <c r="M23">
        <f>HYPERLINK("https://dexscreener.com/solana/DZiLacApyuzuyeaeGTsaLxDhk1n23VFJNgGmjoi2pump?maker=CAuSaNrQwn1owGKxAxdY4oGD11tucCWNWvZkiX13Z32m","https://dexscreener.com/solana/DZiLacApyuzuyeaeGTsaLxDhk1n23VFJNgGmjoi2pump?maker=CAuSaNrQwn1owGKxAxdY4oGD11tucCWNWvZkiX13Z32m")</f>
        <v/>
      </c>
    </row>
    <row r="24">
      <c r="A24" t="inlineStr">
        <is>
          <t>A6J6iU22H4dzFsHiSRcPdwYCGtJLNFupDotwhKgfpump</t>
        </is>
      </c>
      <c r="B24" t="inlineStr">
        <is>
          <t>SONNET</t>
        </is>
      </c>
      <c r="C24" t="n">
        <v>0</v>
      </c>
      <c r="D24" t="n">
        <v>-1.77</v>
      </c>
      <c r="E24" t="n">
        <v>-0.4</v>
      </c>
      <c r="F24" t="n">
        <v>4.43</v>
      </c>
      <c r="G24" t="n">
        <v>2.66</v>
      </c>
      <c r="H24" t="n">
        <v>3</v>
      </c>
      <c r="I24" t="n">
        <v>1</v>
      </c>
      <c r="J24" t="n">
        <v>-1</v>
      </c>
      <c r="K24" t="n">
        <v>-1</v>
      </c>
      <c r="L24">
        <f>HYPERLINK("https://www.defined.fi/sol/A6J6iU22H4dzFsHiSRcPdwYCGtJLNFupDotwhKgfpump?maker=CAuSaNrQwn1owGKxAxdY4oGD11tucCWNWvZkiX13Z32m","https://www.defined.fi/sol/A6J6iU22H4dzFsHiSRcPdwYCGtJLNFupDotwhKgfpump?maker=CAuSaNrQwn1owGKxAxdY4oGD11tucCWNWvZkiX13Z32m")</f>
        <v/>
      </c>
      <c r="M24">
        <f>HYPERLINK("https://dexscreener.com/solana/A6J6iU22H4dzFsHiSRcPdwYCGtJLNFupDotwhKgfpump?maker=CAuSaNrQwn1owGKxAxdY4oGD11tucCWNWvZkiX13Z32m","https://dexscreener.com/solana/A6J6iU22H4dzFsHiSRcPdwYCGtJLNFupDotwhKgfpump?maker=CAuSaNrQwn1owGKxAxdY4oGD11tucCWNWvZkiX13Z32m")</f>
        <v/>
      </c>
    </row>
    <row r="25">
      <c r="A25" t="inlineStr">
        <is>
          <t>Ft2DavuS1ctcUV3cBJWB1BvD6v1zjjXMJD16VRBEpump</t>
        </is>
      </c>
      <c r="B25" t="inlineStr">
        <is>
          <t>cat</t>
        </is>
      </c>
      <c r="C25" t="n">
        <v>0</v>
      </c>
      <c r="D25" t="n">
        <v>0.696</v>
      </c>
      <c r="E25" t="n">
        <v>0.37</v>
      </c>
      <c r="F25" t="n">
        <v>1.88</v>
      </c>
      <c r="G25" t="n">
        <v>2.58</v>
      </c>
      <c r="H25" t="n">
        <v>2</v>
      </c>
      <c r="I25" t="n">
        <v>1</v>
      </c>
      <c r="J25" t="n">
        <v>-1</v>
      </c>
      <c r="K25" t="n">
        <v>-1</v>
      </c>
      <c r="L25">
        <f>HYPERLINK("https://www.defined.fi/sol/Ft2DavuS1ctcUV3cBJWB1BvD6v1zjjXMJD16VRBEpump?maker=CAuSaNrQwn1owGKxAxdY4oGD11tucCWNWvZkiX13Z32m","https://www.defined.fi/sol/Ft2DavuS1ctcUV3cBJWB1BvD6v1zjjXMJD16VRBEpump?maker=CAuSaNrQwn1owGKxAxdY4oGD11tucCWNWvZkiX13Z32m")</f>
        <v/>
      </c>
      <c r="M25">
        <f>HYPERLINK("https://dexscreener.com/solana/Ft2DavuS1ctcUV3cBJWB1BvD6v1zjjXMJD16VRBEpump?maker=CAuSaNrQwn1owGKxAxdY4oGD11tucCWNWvZkiX13Z32m","https://dexscreener.com/solana/Ft2DavuS1ctcUV3cBJWB1BvD6v1zjjXMJD16VRBEpump?maker=CAuSaNrQwn1owGKxAxdY4oGD11tucCWNWvZkiX13Z32m")</f>
        <v/>
      </c>
    </row>
    <row r="26">
      <c r="A26" t="inlineStr">
        <is>
          <t>B1kjyyvZSQpkqxUkPqwjoaudovjK74S4V4g4mTj8pump</t>
        </is>
      </c>
      <c r="B26" t="inlineStr">
        <is>
          <t>shartcoin</t>
        </is>
      </c>
      <c r="C26" t="n">
        <v>0</v>
      </c>
      <c r="D26" t="n">
        <v>-0.056</v>
      </c>
      <c r="E26" t="n">
        <v>-0.06</v>
      </c>
      <c r="F26" t="n">
        <v>0.995</v>
      </c>
      <c r="G26" t="n">
        <v>0.9389999999999999</v>
      </c>
      <c r="H26" t="n">
        <v>1</v>
      </c>
      <c r="I26" t="n">
        <v>1</v>
      </c>
      <c r="J26" t="n">
        <v>-1</v>
      </c>
      <c r="K26" t="n">
        <v>-1</v>
      </c>
      <c r="L26">
        <f>HYPERLINK("https://www.defined.fi/sol/B1kjyyvZSQpkqxUkPqwjoaudovjK74S4V4g4mTj8pump?maker=CAuSaNrQwn1owGKxAxdY4oGD11tucCWNWvZkiX13Z32m","https://www.defined.fi/sol/B1kjyyvZSQpkqxUkPqwjoaudovjK74S4V4g4mTj8pump?maker=CAuSaNrQwn1owGKxAxdY4oGD11tucCWNWvZkiX13Z32m")</f>
        <v/>
      </c>
      <c r="M26">
        <f>HYPERLINK("https://dexscreener.com/solana/B1kjyyvZSQpkqxUkPqwjoaudovjK74S4V4g4mTj8pump?maker=CAuSaNrQwn1owGKxAxdY4oGD11tucCWNWvZkiX13Z32m","https://dexscreener.com/solana/B1kjyyvZSQpkqxUkPqwjoaudovjK74S4V4g4mTj8pump?maker=CAuSaNrQwn1owGKxAxdY4oGD11tucCWNWvZkiX13Z32m")</f>
        <v/>
      </c>
    </row>
    <row r="27">
      <c r="A27" t="inlineStr">
        <is>
          <t>CurGAdUvvYZUS9DYDZhzZfrYmFFxt4SV684afZ1hpump</t>
        </is>
      </c>
      <c r="B27" t="inlineStr">
        <is>
          <t>369</t>
        </is>
      </c>
      <c r="C27" t="n">
        <v>0</v>
      </c>
      <c r="D27" t="n">
        <v>-1.58</v>
      </c>
      <c r="E27" t="n">
        <v>-0.47</v>
      </c>
      <c r="F27" t="n">
        <v>3.37</v>
      </c>
      <c r="G27" t="n">
        <v>1.79</v>
      </c>
      <c r="H27" t="n">
        <v>2</v>
      </c>
      <c r="I27" t="n">
        <v>1</v>
      </c>
      <c r="J27" t="n">
        <v>-1</v>
      </c>
      <c r="K27" t="n">
        <v>-1</v>
      </c>
      <c r="L27">
        <f>HYPERLINK("https://www.defined.fi/sol/CurGAdUvvYZUS9DYDZhzZfrYmFFxt4SV684afZ1hpump?maker=CAuSaNrQwn1owGKxAxdY4oGD11tucCWNWvZkiX13Z32m","https://www.defined.fi/sol/CurGAdUvvYZUS9DYDZhzZfrYmFFxt4SV684afZ1hpump?maker=CAuSaNrQwn1owGKxAxdY4oGD11tucCWNWvZkiX13Z32m")</f>
        <v/>
      </c>
      <c r="M27">
        <f>HYPERLINK("https://dexscreener.com/solana/CurGAdUvvYZUS9DYDZhzZfrYmFFxt4SV684afZ1hpump?maker=CAuSaNrQwn1owGKxAxdY4oGD11tucCWNWvZkiX13Z32m","https://dexscreener.com/solana/CurGAdUvvYZUS9DYDZhzZfrYmFFxt4SV684afZ1hpump?maker=CAuSaNrQwn1owGKxAxdY4oGD11tucCWNWvZkiX13Z32m")</f>
        <v/>
      </c>
    </row>
    <row r="28">
      <c r="A28" t="inlineStr">
        <is>
          <t>XCkz2repA5NpBYEfdEBZJMHRVLECDqiisJE1fqgpump</t>
        </is>
      </c>
      <c r="B28" t="inlineStr">
        <is>
          <t>MPLEX</t>
        </is>
      </c>
      <c r="C28" t="n">
        <v>0</v>
      </c>
      <c r="D28" t="n">
        <v>0.053</v>
      </c>
      <c r="E28" t="n">
        <v>0.04</v>
      </c>
      <c r="F28" t="n">
        <v>1.49</v>
      </c>
      <c r="G28" t="n">
        <v>1.54</v>
      </c>
      <c r="H28" t="n">
        <v>1</v>
      </c>
      <c r="I28" t="n">
        <v>1</v>
      </c>
      <c r="J28" t="n">
        <v>-1</v>
      </c>
      <c r="K28" t="n">
        <v>-1</v>
      </c>
      <c r="L28">
        <f>HYPERLINK("https://www.defined.fi/sol/XCkz2repA5NpBYEfdEBZJMHRVLECDqiisJE1fqgpump?maker=CAuSaNrQwn1owGKxAxdY4oGD11tucCWNWvZkiX13Z32m","https://www.defined.fi/sol/XCkz2repA5NpBYEfdEBZJMHRVLECDqiisJE1fqgpump?maker=CAuSaNrQwn1owGKxAxdY4oGD11tucCWNWvZkiX13Z32m")</f>
        <v/>
      </c>
      <c r="M28">
        <f>HYPERLINK("https://dexscreener.com/solana/XCkz2repA5NpBYEfdEBZJMHRVLECDqiisJE1fqgpump?maker=CAuSaNrQwn1owGKxAxdY4oGD11tucCWNWvZkiX13Z32m","https://dexscreener.com/solana/XCkz2repA5NpBYEfdEBZJMHRVLECDqiisJE1fqgpump?maker=CAuSaNrQwn1owGKxAxdY4oGD11tucCWNWvZkiX13Z32m")</f>
        <v/>
      </c>
    </row>
    <row r="29">
      <c r="A29" t="inlineStr">
        <is>
          <t>E2QeGKfJEGNxdSbW3m966vyVXxeKHqTUEticttcJpump</t>
        </is>
      </c>
      <c r="B29" t="inlineStr">
        <is>
          <t>cat</t>
        </is>
      </c>
      <c r="C29" t="n">
        <v>0</v>
      </c>
      <c r="D29" t="n">
        <v>0.002</v>
      </c>
      <c r="E29" t="n">
        <v>-1</v>
      </c>
      <c r="F29" t="n">
        <v>0.991</v>
      </c>
      <c r="G29" t="n">
        <v>0.993</v>
      </c>
      <c r="H29" t="n">
        <v>1</v>
      </c>
      <c r="I29" t="n">
        <v>1</v>
      </c>
      <c r="J29" t="n">
        <v>-1</v>
      </c>
      <c r="K29" t="n">
        <v>-1</v>
      </c>
      <c r="L29">
        <f>HYPERLINK("https://www.defined.fi/sol/E2QeGKfJEGNxdSbW3m966vyVXxeKHqTUEticttcJpump?maker=CAuSaNrQwn1owGKxAxdY4oGD11tucCWNWvZkiX13Z32m","https://www.defined.fi/sol/E2QeGKfJEGNxdSbW3m966vyVXxeKHqTUEticttcJpump?maker=CAuSaNrQwn1owGKxAxdY4oGD11tucCWNWvZkiX13Z32m")</f>
        <v/>
      </c>
      <c r="M29">
        <f>HYPERLINK("https://dexscreener.com/solana/E2QeGKfJEGNxdSbW3m966vyVXxeKHqTUEticttcJpump?maker=CAuSaNrQwn1owGKxAxdY4oGD11tucCWNWvZkiX13Z32m","https://dexscreener.com/solana/E2QeGKfJEGNxdSbW3m966vyVXxeKHqTUEticttcJpump?maker=CAuSaNrQwn1owGKxAxdY4oGD11tucCWNWvZkiX13Z32m")</f>
        <v/>
      </c>
    </row>
    <row r="30">
      <c r="A30" t="inlineStr">
        <is>
          <t>5VrJTBsjpmeGaQaf6EYewARFYVzF1ZCYmxoLf7RPpump</t>
        </is>
      </c>
      <c r="B30" t="inlineStr">
        <is>
          <t>CfAR</t>
        </is>
      </c>
      <c r="C30" t="n">
        <v>0</v>
      </c>
      <c r="D30" t="n">
        <v>-0.312</v>
      </c>
      <c r="E30" t="n">
        <v>-0.21</v>
      </c>
      <c r="F30" t="n">
        <v>1.5</v>
      </c>
      <c r="G30" t="n">
        <v>1.18</v>
      </c>
      <c r="H30" t="n">
        <v>2</v>
      </c>
      <c r="I30" t="n">
        <v>1</v>
      </c>
      <c r="J30" t="n">
        <v>-1</v>
      </c>
      <c r="K30" t="n">
        <v>-1</v>
      </c>
      <c r="L30">
        <f>HYPERLINK("https://www.defined.fi/sol/5VrJTBsjpmeGaQaf6EYewARFYVzF1ZCYmxoLf7RPpump?maker=CAuSaNrQwn1owGKxAxdY4oGD11tucCWNWvZkiX13Z32m","https://www.defined.fi/sol/5VrJTBsjpmeGaQaf6EYewARFYVzF1ZCYmxoLf7RPpump?maker=CAuSaNrQwn1owGKxAxdY4oGD11tucCWNWvZkiX13Z32m")</f>
        <v/>
      </c>
      <c r="M30">
        <f>HYPERLINK("https://dexscreener.com/solana/5VrJTBsjpmeGaQaf6EYewARFYVzF1ZCYmxoLf7RPpump?maker=CAuSaNrQwn1owGKxAxdY4oGD11tucCWNWvZkiX13Z32m","https://dexscreener.com/solana/5VrJTBsjpmeGaQaf6EYewARFYVzF1ZCYmxoLf7RPpump?maker=CAuSaNrQwn1owGKxAxdY4oGD11tucCWNWvZkiX13Z32m")</f>
        <v/>
      </c>
    </row>
    <row r="31">
      <c r="A31" t="inlineStr">
        <is>
          <t>CxRBg5BSRujbu1WEcHQrwHHWytVo62jdxzWqtDj5pump</t>
        </is>
      </c>
      <c r="B31" t="inlineStr">
        <is>
          <t>$cryptoids</t>
        </is>
      </c>
      <c r="C31" t="n">
        <v>0</v>
      </c>
      <c r="D31" t="n">
        <v>-1.13</v>
      </c>
      <c r="E31" t="n">
        <v>-0.75</v>
      </c>
      <c r="F31" t="n">
        <v>1.5</v>
      </c>
      <c r="G31" t="n">
        <v>0.369</v>
      </c>
      <c r="H31" t="n">
        <v>2</v>
      </c>
      <c r="I31" t="n">
        <v>1</v>
      </c>
      <c r="J31" t="n">
        <v>-1</v>
      </c>
      <c r="K31" t="n">
        <v>-1</v>
      </c>
      <c r="L31">
        <f>HYPERLINK("https://www.defined.fi/sol/CxRBg5BSRujbu1WEcHQrwHHWytVo62jdxzWqtDj5pump?maker=CAuSaNrQwn1owGKxAxdY4oGD11tucCWNWvZkiX13Z32m","https://www.defined.fi/sol/CxRBg5BSRujbu1WEcHQrwHHWytVo62jdxzWqtDj5pump?maker=CAuSaNrQwn1owGKxAxdY4oGD11tucCWNWvZkiX13Z32m")</f>
        <v/>
      </c>
      <c r="M31">
        <f>HYPERLINK("https://dexscreener.com/solana/CxRBg5BSRujbu1WEcHQrwHHWytVo62jdxzWqtDj5pump?maker=CAuSaNrQwn1owGKxAxdY4oGD11tucCWNWvZkiX13Z32m","https://dexscreener.com/solana/CxRBg5BSRujbu1WEcHQrwHHWytVo62jdxzWqtDj5pump?maker=CAuSaNrQwn1owGKxAxdY4oGD11tucCWNWvZkiX13Z32m")</f>
        <v/>
      </c>
    </row>
    <row r="32">
      <c r="A32" t="inlineStr">
        <is>
          <t>4FxtVVjQSkwKghNXnGBxx3iSoN3XQcsZ4fmjAbLPpump</t>
        </is>
      </c>
      <c r="B32" t="inlineStr">
        <is>
          <t>fleebr</t>
        </is>
      </c>
      <c r="C32" t="n">
        <v>0</v>
      </c>
      <c r="D32" t="n">
        <v>-0.221</v>
      </c>
      <c r="E32" t="n">
        <v>-0.16</v>
      </c>
      <c r="F32" t="n">
        <v>1.39</v>
      </c>
      <c r="G32" t="n">
        <v>1.17</v>
      </c>
      <c r="H32" t="n">
        <v>1</v>
      </c>
      <c r="I32" t="n">
        <v>1</v>
      </c>
      <c r="J32" t="n">
        <v>-1</v>
      </c>
      <c r="K32" t="n">
        <v>-1</v>
      </c>
      <c r="L32">
        <f>HYPERLINK("https://www.defined.fi/sol/4FxtVVjQSkwKghNXnGBxx3iSoN3XQcsZ4fmjAbLPpump?maker=CAuSaNrQwn1owGKxAxdY4oGD11tucCWNWvZkiX13Z32m","https://www.defined.fi/sol/4FxtVVjQSkwKghNXnGBxx3iSoN3XQcsZ4fmjAbLPpump?maker=CAuSaNrQwn1owGKxAxdY4oGD11tucCWNWvZkiX13Z32m")</f>
        <v/>
      </c>
      <c r="M32">
        <f>HYPERLINK("https://dexscreener.com/solana/4FxtVVjQSkwKghNXnGBxx3iSoN3XQcsZ4fmjAbLPpump?maker=CAuSaNrQwn1owGKxAxdY4oGD11tucCWNWvZkiX13Z32m","https://dexscreener.com/solana/4FxtVVjQSkwKghNXnGBxx3iSoN3XQcsZ4fmjAbLPpump?maker=CAuSaNrQwn1owGKxAxdY4oGD11tucCWNWvZkiX13Z32m")</f>
        <v/>
      </c>
    </row>
    <row r="33">
      <c r="A33" t="inlineStr">
        <is>
          <t>7M3ieFsS397J924iPZUHZT4vkX5mVpueoVB5RbzTpump</t>
        </is>
      </c>
      <c r="B33" t="inlineStr">
        <is>
          <t>Chloe</t>
        </is>
      </c>
      <c r="C33" t="n">
        <v>0</v>
      </c>
      <c r="D33" t="n">
        <v>0.37</v>
      </c>
      <c r="E33" t="n">
        <v>0.08</v>
      </c>
      <c r="F33" t="n">
        <v>4.41</v>
      </c>
      <c r="G33" t="n">
        <v>4.78</v>
      </c>
      <c r="H33" t="n">
        <v>2</v>
      </c>
      <c r="I33" t="n">
        <v>2</v>
      </c>
      <c r="J33" t="n">
        <v>-1</v>
      </c>
      <c r="K33" t="n">
        <v>-1</v>
      </c>
      <c r="L33">
        <f>HYPERLINK("https://www.defined.fi/sol/7M3ieFsS397J924iPZUHZT4vkX5mVpueoVB5RbzTpump?maker=CAuSaNrQwn1owGKxAxdY4oGD11tucCWNWvZkiX13Z32m","https://www.defined.fi/sol/7M3ieFsS397J924iPZUHZT4vkX5mVpueoVB5RbzTpump?maker=CAuSaNrQwn1owGKxAxdY4oGD11tucCWNWvZkiX13Z32m")</f>
        <v/>
      </c>
      <c r="M33">
        <f>HYPERLINK("https://dexscreener.com/solana/7M3ieFsS397J924iPZUHZT4vkX5mVpueoVB5RbzTpump?maker=CAuSaNrQwn1owGKxAxdY4oGD11tucCWNWvZkiX13Z32m","https://dexscreener.com/solana/7M3ieFsS397J924iPZUHZT4vkX5mVpueoVB5RbzTpump?maker=CAuSaNrQwn1owGKxAxdY4oGD11tucCWNWvZkiX13Z32m")</f>
        <v/>
      </c>
    </row>
    <row r="34">
      <c r="A34" t="inlineStr">
        <is>
          <t>LSpcBYHeBchGGw3V2bdpp2abm5UqDU1ydFu4XJhpump</t>
        </is>
      </c>
      <c r="B34" t="inlineStr">
        <is>
          <t>AGUIRRE</t>
        </is>
      </c>
      <c r="C34" t="n">
        <v>0</v>
      </c>
      <c r="D34" t="n">
        <v>0.354</v>
      </c>
      <c r="E34" t="n">
        <v>0.35</v>
      </c>
      <c r="F34" t="n">
        <v>0.998</v>
      </c>
      <c r="G34" t="n">
        <v>1.35</v>
      </c>
      <c r="H34" t="n">
        <v>1</v>
      </c>
      <c r="I34" t="n">
        <v>1</v>
      </c>
      <c r="J34" t="n">
        <v>-1</v>
      </c>
      <c r="K34" t="n">
        <v>-1</v>
      </c>
      <c r="L34">
        <f>HYPERLINK("https://www.defined.fi/sol/LSpcBYHeBchGGw3V2bdpp2abm5UqDU1ydFu4XJhpump?maker=CAuSaNrQwn1owGKxAxdY4oGD11tucCWNWvZkiX13Z32m","https://www.defined.fi/sol/LSpcBYHeBchGGw3V2bdpp2abm5UqDU1ydFu4XJhpump?maker=CAuSaNrQwn1owGKxAxdY4oGD11tucCWNWvZkiX13Z32m")</f>
        <v/>
      </c>
      <c r="M34">
        <f>HYPERLINK("https://dexscreener.com/solana/LSpcBYHeBchGGw3V2bdpp2abm5UqDU1ydFu4XJhpump?maker=CAuSaNrQwn1owGKxAxdY4oGD11tucCWNWvZkiX13Z32m","https://dexscreener.com/solana/LSpcBYHeBchGGw3V2bdpp2abm5UqDU1ydFu4XJhpump?maker=CAuSaNrQwn1owGKxAxdY4oGD11tucCWNWvZkiX13Z32m")</f>
        <v/>
      </c>
    </row>
    <row r="35">
      <c r="A35" t="inlineStr">
        <is>
          <t>2iVXe8sdnrpKFpqtEk6RganqaWXwdY4rjcMLvtqzpump</t>
        </is>
      </c>
      <c r="B35" t="inlineStr">
        <is>
          <t>LAM</t>
        </is>
      </c>
      <c r="C35" t="n">
        <v>0</v>
      </c>
      <c r="D35" t="n">
        <v>-0.373</v>
      </c>
      <c r="E35" t="n">
        <v>-1</v>
      </c>
      <c r="F35" t="n">
        <v>1.54</v>
      </c>
      <c r="G35" t="n">
        <v>1.16</v>
      </c>
      <c r="H35" t="n">
        <v>2</v>
      </c>
      <c r="I35" t="n">
        <v>1</v>
      </c>
      <c r="J35" t="n">
        <v>-1</v>
      </c>
      <c r="K35" t="n">
        <v>-1</v>
      </c>
      <c r="L35">
        <f>HYPERLINK("https://www.defined.fi/sol/2iVXe8sdnrpKFpqtEk6RganqaWXwdY4rjcMLvtqzpump?maker=CAuSaNrQwn1owGKxAxdY4oGD11tucCWNWvZkiX13Z32m","https://www.defined.fi/sol/2iVXe8sdnrpKFpqtEk6RganqaWXwdY4rjcMLvtqzpump?maker=CAuSaNrQwn1owGKxAxdY4oGD11tucCWNWvZkiX13Z32m")</f>
        <v/>
      </c>
      <c r="M35">
        <f>HYPERLINK("https://dexscreener.com/solana/2iVXe8sdnrpKFpqtEk6RganqaWXwdY4rjcMLvtqzpump?maker=CAuSaNrQwn1owGKxAxdY4oGD11tucCWNWvZkiX13Z32m","https://dexscreener.com/solana/2iVXe8sdnrpKFpqtEk6RganqaWXwdY4rjcMLvtqzpump?maker=CAuSaNrQwn1owGKxAxdY4oGD11tucCWNWvZkiX13Z32m")</f>
        <v/>
      </c>
    </row>
    <row r="36">
      <c r="A36" t="inlineStr">
        <is>
          <t>5Z8apDL1DxWu1sD2H9zHX2X28LDc4BiPunCkSEBzpump</t>
        </is>
      </c>
      <c r="B36" t="inlineStr">
        <is>
          <t>666</t>
        </is>
      </c>
      <c r="C36" t="n">
        <v>0</v>
      </c>
      <c r="D36" t="n">
        <v>-0.4</v>
      </c>
      <c r="E36" t="n">
        <v>-1</v>
      </c>
      <c r="F36" t="n">
        <v>1.4</v>
      </c>
      <c r="G36" t="n">
        <v>0.995</v>
      </c>
      <c r="H36" t="n">
        <v>2</v>
      </c>
      <c r="I36" t="n">
        <v>1</v>
      </c>
      <c r="J36" t="n">
        <v>-1</v>
      </c>
      <c r="K36" t="n">
        <v>-1</v>
      </c>
      <c r="L36">
        <f>HYPERLINK("https://www.defined.fi/sol/5Z8apDL1DxWu1sD2H9zHX2X28LDc4BiPunCkSEBzpump?maker=CAuSaNrQwn1owGKxAxdY4oGD11tucCWNWvZkiX13Z32m","https://www.defined.fi/sol/5Z8apDL1DxWu1sD2H9zHX2X28LDc4BiPunCkSEBzpump?maker=CAuSaNrQwn1owGKxAxdY4oGD11tucCWNWvZkiX13Z32m")</f>
        <v/>
      </c>
      <c r="M36">
        <f>HYPERLINK("https://dexscreener.com/solana/5Z8apDL1DxWu1sD2H9zHX2X28LDc4BiPunCkSEBzpump?maker=CAuSaNrQwn1owGKxAxdY4oGD11tucCWNWvZkiX13Z32m","https://dexscreener.com/solana/5Z8apDL1DxWu1sD2H9zHX2X28LDc4BiPunCkSEBzpump?maker=CAuSaNrQwn1owGKxAxdY4oGD11tucCWNWvZkiX13Z32m")</f>
        <v/>
      </c>
    </row>
    <row r="37">
      <c r="A37" t="inlineStr">
        <is>
          <t>G6dvK8DJBupLaj9N87By8EkJntNP7rCr8MZmze66pump</t>
        </is>
      </c>
      <c r="B37" t="inlineStr">
        <is>
          <t>EGR</t>
        </is>
      </c>
      <c r="C37" t="n">
        <v>0</v>
      </c>
      <c r="D37" t="n">
        <v>0.016</v>
      </c>
      <c r="E37" t="n">
        <v>-1</v>
      </c>
      <c r="F37" t="n">
        <v>0.997</v>
      </c>
      <c r="G37" t="n">
        <v>1.01</v>
      </c>
      <c r="H37" t="n">
        <v>1</v>
      </c>
      <c r="I37" t="n">
        <v>1</v>
      </c>
      <c r="J37" t="n">
        <v>-1</v>
      </c>
      <c r="K37" t="n">
        <v>-1</v>
      </c>
      <c r="L37">
        <f>HYPERLINK("https://www.defined.fi/sol/G6dvK8DJBupLaj9N87By8EkJntNP7rCr8MZmze66pump?maker=CAuSaNrQwn1owGKxAxdY4oGD11tucCWNWvZkiX13Z32m","https://www.defined.fi/sol/G6dvK8DJBupLaj9N87By8EkJntNP7rCr8MZmze66pump?maker=CAuSaNrQwn1owGKxAxdY4oGD11tucCWNWvZkiX13Z32m")</f>
        <v/>
      </c>
      <c r="M37">
        <f>HYPERLINK("https://dexscreener.com/solana/G6dvK8DJBupLaj9N87By8EkJntNP7rCr8MZmze66pump?maker=CAuSaNrQwn1owGKxAxdY4oGD11tucCWNWvZkiX13Z32m","https://dexscreener.com/solana/G6dvK8DJBupLaj9N87By8EkJntNP7rCr8MZmze66pump?maker=CAuSaNrQwn1owGKxAxdY4oGD11tucCWNWvZkiX13Z32m")</f>
        <v/>
      </c>
    </row>
    <row r="38">
      <c r="A38" t="inlineStr">
        <is>
          <t>2ozdu4xkxK2fVkgjARq18uQLkHcymxr3qxDFoFtyA3eP</t>
        </is>
      </c>
      <c r="B38" t="inlineStr">
        <is>
          <t>MEMESAGE</t>
        </is>
      </c>
      <c r="C38" t="n">
        <v>0</v>
      </c>
      <c r="D38" t="n">
        <v>-0.121</v>
      </c>
      <c r="E38" t="n">
        <v>-0.12</v>
      </c>
      <c r="F38" t="n">
        <v>0.991</v>
      </c>
      <c r="G38" t="n">
        <v>0.869</v>
      </c>
      <c r="H38" t="n">
        <v>1</v>
      </c>
      <c r="I38" t="n">
        <v>1</v>
      </c>
      <c r="J38" t="n">
        <v>-1</v>
      </c>
      <c r="K38" t="n">
        <v>-1</v>
      </c>
      <c r="L38">
        <f>HYPERLINK("https://www.defined.fi/sol/2ozdu4xkxK2fVkgjARq18uQLkHcymxr3qxDFoFtyA3eP?maker=CAuSaNrQwn1owGKxAxdY4oGD11tucCWNWvZkiX13Z32m","https://www.defined.fi/sol/2ozdu4xkxK2fVkgjARq18uQLkHcymxr3qxDFoFtyA3eP?maker=CAuSaNrQwn1owGKxAxdY4oGD11tucCWNWvZkiX13Z32m")</f>
        <v/>
      </c>
      <c r="M38">
        <f>HYPERLINK("https://dexscreener.com/solana/2ozdu4xkxK2fVkgjARq18uQLkHcymxr3qxDFoFtyA3eP?maker=CAuSaNrQwn1owGKxAxdY4oGD11tucCWNWvZkiX13Z32m","https://dexscreener.com/solana/2ozdu4xkxK2fVkgjARq18uQLkHcymxr3qxDFoFtyA3eP?maker=CAuSaNrQwn1owGKxAxdY4oGD11tucCWNWvZkiX13Z32m")</f>
        <v/>
      </c>
    </row>
    <row r="39">
      <c r="A39" t="inlineStr">
        <is>
          <t>3rMaSbSUFgR48Dyp8RoEdJW5u2huZ6vwPgszppFFpump</t>
        </is>
      </c>
      <c r="B39" t="inlineStr">
        <is>
          <t>$BILLY</t>
        </is>
      </c>
      <c r="C39" t="n">
        <v>0</v>
      </c>
      <c r="D39" t="n">
        <v>-2.27</v>
      </c>
      <c r="E39" t="n">
        <v>-0.82</v>
      </c>
      <c r="F39" t="n">
        <v>2.77</v>
      </c>
      <c r="G39" t="n">
        <v>0.506</v>
      </c>
      <c r="H39" t="n">
        <v>4</v>
      </c>
      <c r="I39" t="n">
        <v>1</v>
      </c>
      <c r="J39" t="n">
        <v>-1</v>
      </c>
      <c r="K39" t="n">
        <v>-1</v>
      </c>
      <c r="L39">
        <f>HYPERLINK("https://www.defined.fi/sol/3rMaSbSUFgR48Dyp8RoEdJW5u2huZ6vwPgszppFFpump?maker=CAuSaNrQwn1owGKxAxdY4oGD11tucCWNWvZkiX13Z32m","https://www.defined.fi/sol/3rMaSbSUFgR48Dyp8RoEdJW5u2huZ6vwPgszppFFpump?maker=CAuSaNrQwn1owGKxAxdY4oGD11tucCWNWvZkiX13Z32m")</f>
        <v/>
      </c>
      <c r="M39">
        <f>HYPERLINK("https://dexscreener.com/solana/3rMaSbSUFgR48Dyp8RoEdJW5u2huZ6vwPgszppFFpump?maker=CAuSaNrQwn1owGKxAxdY4oGD11tucCWNWvZkiX13Z32m","https://dexscreener.com/solana/3rMaSbSUFgR48Dyp8RoEdJW5u2huZ6vwPgszppFFpump?maker=CAuSaNrQwn1owGKxAxdY4oGD11tucCWNWvZkiX13Z32m")</f>
        <v/>
      </c>
    </row>
    <row r="40">
      <c r="A40" t="inlineStr">
        <is>
          <t>BjNjvabyz9N3qa5KFScViafHXzYytJF6eA3HRsSRpump</t>
        </is>
      </c>
      <c r="B40" t="inlineStr">
        <is>
          <t>FTW</t>
        </is>
      </c>
      <c r="C40" t="n">
        <v>0</v>
      </c>
      <c r="D40" t="n">
        <v>-3.73</v>
      </c>
      <c r="E40" t="n">
        <v>-0.96</v>
      </c>
      <c r="F40" t="n">
        <v>3.87</v>
      </c>
      <c r="G40" t="n">
        <v>0.147</v>
      </c>
      <c r="H40" t="n">
        <v>2</v>
      </c>
      <c r="I40" t="n">
        <v>1</v>
      </c>
      <c r="J40" t="n">
        <v>-1</v>
      </c>
      <c r="K40" t="n">
        <v>-1</v>
      </c>
      <c r="L40">
        <f>HYPERLINK("https://www.defined.fi/sol/BjNjvabyz9N3qa5KFScViafHXzYytJF6eA3HRsSRpump?maker=CAuSaNrQwn1owGKxAxdY4oGD11tucCWNWvZkiX13Z32m","https://www.defined.fi/sol/BjNjvabyz9N3qa5KFScViafHXzYytJF6eA3HRsSRpump?maker=CAuSaNrQwn1owGKxAxdY4oGD11tucCWNWvZkiX13Z32m")</f>
        <v/>
      </c>
      <c r="M40">
        <f>HYPERLINK("https://dexscreener.com/solana/BjNjvabyz9N3qa5KFScViafHXzYytJF6eA3HRsSRpump?maker=CAuSaNrQwn1owGKxAxdY4oGD11tucCWNWvZkiX13Z32m","https://dexscreener.com/solana/BjNjvabyz9N3qa5KFScViafHXzYytJF6eA3HRsSRpump?maker=CAuSaNrQwn1owGKxAxdY4oGD11tucCWNWvZkiX13Z32m")</f>
        <v/>
      </c>
    </row>
    <row r="41">
      <c r="A41" t="inlineStr">
        <is>
          <t>5LCyqrSEpNVhYdq594rvGcxPEgXMA8ihEszBpJWVpump</t>
        </is>
      </c>
      <c r="B41" t="inlineStr">
        <is>
          <t>Sage</t>
        </is>
      </c>
      <c r="C41" t="n">
        <v>0</v>
      </c>
      <c r="D41" t="n">
        <v>-0.861</v>
      </c>
      <c r="E41" t="n">
        <v>-0.87</v>
      </c>
      <c r="F41" t="n">
        <v>0.991</v>
      </c>
      <c r="G41" t="n">
        <v>0.13</v>
      </c>
      <c r="H41" t="n">
        <v>1</v>
      </c>
      <c r="I41" t="n">
        <v>1</v>
      </c>
      <c r="J41" t="n">
        <v>-1</v>
      </c>
      <c r="K41" t="n">
        <v>-1</v>
      </c>
      <c r="L41">
        <f>HYPERLINK("https://www.defined.fi/sol/5LCyqrSEpNVhYdq594rvGcxPEgXMA8ihEszBpJWVpump?maker=CAuSaNrQwn1owGKxAxdY4oGD11tucCWNWvZkiX13Z32m","https://www.defined.fi/sol/5LCyqrSEpNVhYdq594rvGcxPEgXMA8ihEszBpJWVpump?maker=CAuSaNrQwn1owGKxAxdY4oGD11tucCWNWvZkiX13Z32m")</f>
        <v/>
      </c>
      <c r="M41">
        <f>HYPERLINK("https://dexscreener.com/solana/5LCyqrSEpNVhYdq594rvGcxPEgXMA8ihEszBpJWVpump?maker=CAuSaNrQwn1owGKxAxdY4oGD11tucCWNWvZkiX13Z32m","https://dexscreener.com/solana/5LCyqrSEpNVhYdq594rvGcxPEgXMA8ihEszBpJWVpump?maker=CAuSaNrQwn1owGKxAxdY4oGD11tucCWNWvZkiX13Z32m")</f>
        <v/>
      </c>
    </row>
    <row r="42">
      <c r="A42" t="inlineStr">
        <is>
          <t>HAnwjuZhPE7aCWtdVpahtrACgV9wgQfHBvea56Fypump</t>
        </is>
      </c>
      <c r="B42" t="inlineStr">
        <is>
          <t>TASTYLQD</t>
        </is>
      </c>
      <c r="C42" t="n">
        <v>0</v>
      </c>
      <c r="D42" t="n">
        <v>0.794</v>
      </c>
      <c r="E42" t="n">
        <v>0.13</v>
      </c>
      <c r="F42" t="n">
        <v>6.07</v>
      </c>
      <c r="G42" t="n">
        <v>6.86</v>
      </c>
      <c r="H42" t="n">
        <v>2</v>
      </c>
      <c r="I42" t="n">
        <v>1</v>
      </c>
      <c r="J42" t="n">
        <v>-1</v>
      </c>
      <c r="K42" t="n">
        <v>-1</v>
      </c>
      <c r="L42">
        <f>HYPERLINK("https://www.defined.fi/sol/HAnwjuZhPE7aCWtdVpahtrACgV9wgQfHBvea56Fypump?maker=CAuSaNrQwn1owGKxAxdY4oGD11tucCWNWvZkiX13Z32m","https://www.defined.fi/sol/HAnwjuZhPE7aCWtdVpahtrACgV9wgQfHBvea56Fypump?maker=CAuSaNrQwn1owGKxAxdY4oGD11tucCWNWvZkiX13Z32m")</f>
        <v/>
      </c>
      <c r="M42">
        <f>HYPERLINK("https://dexscreener.com/solana/HAnwjuZhPE7aCWtdVpahtrACgV9wgQfHBvea56Fypump?maker=CAuSaNrQwn1owGKxAxdY4oGD11tucCWNWvZkiX13Z32m","https://dexscreener.com/solana/HAnwjuZhPE7aCWtdVpahtrACgV9wgQfHBvea56Fypump?maker=CAuSaNrQwn1owGKxAxdY4oGD11tucCWNWvZkiX13Z32m")</f>
        <v/>
      </c>
    </row>
    <row r="43">
      <c r="A43" t="inlineStr">
        <is>
          <t>dFVMDELpHeSL4CfCmNiuGS6XRyxSAgP7AwW266Lpump</t>
        </is>
      </c>
      <c r="B43" t="inlineStr">
        <is>
          <t>cog/acc</t>
        </is>
      </c>
      <c r="C43" t="n">
        <v>0</v>
      </c>
      <c r="D43" t="n">
        <v>-4.88</v>
      </c>
      <c r="E43" t="n">
        <v>-0.71</v>
      </c>
      <c r="F43" t="n">
        <v>6.87</v>
      </c>
      <c r="G43" t="n">
        <v>1.99</v>
      </c>
      <c r="H43" t="n">
        <v>2</v>
      </c>
      <c r="I43" t="n">
        <v>1</v>
      </c>
      <c r="J43" t="n">
        <v>-1</v>
      </c>
      <c r="K43" t="n">
        <v>-1</v>
      </c>
      <c r="L43">
        <f>HYPERLINK("https://www.defined.fi/sol/dFVMDELpHeSL4CfCmNiuGS6XRyxSAgP7AwW266Lpump?maker=CAuSaNrQwn1owGKxAxdY4oGD11tucCWNWvZkiX13Z32m","https://www.defined.fi/sol/dFVMDELpHeSL4CfCmNiuGS6XRyxSAgP7AwW266Lpump?maker=CAuSaNrQwn1owGKxAxdY4oGD11tucCWNWvZkiX13Z32m")</f>
        <v/>
      </c>
      <c r="M43">
        <f>HYPERLINK("https://dexscreener.com/solana/dFVMDELpHeSL4CfCmNiuGS6XRyxSAgP7AwW266Lpump?maker=CAuSaNrQwn1owGKxAxdY4oGD11tucCWNWvZkiX13Z32m","https://dexscreener.com/solana/dFVMDELpHeSL4CfCmNiuGS6XRyxSAgP7AwW266Lpump?maker=CAuSaNrQwn1owGKxAxdY4oGD11tucCWNWvZkiX13Z32m")</f>
        <v/>
      </c>
    </row>
    <row r="44">
      <c r="A44" t="inlineStr">
        <is>
          <t>7gW9uWkvJx6GUSKztpEcRE96casy3wTysSveG2Vppump</t>
        </is>
      </c>
      <c r="B44" t="inlineStr">
        <is>
          <t>AIGov</t>
        </is>
      </c>
      <c r="C44" t="n">
        <v>0</v>
      </c>
      <c r="D44" t="n">
        <v>-1.42</v>
      </c>
      <c r="E44" t="n">
        <v>-0.49</v>
      </c>
      <c r="F44" t="n">
        <v>2.88</v>
      </c>
      <c r="G44" t="n">
        <v>1.47</v>
      </c>
      <c r="H44" t="n">
        <v>1</v>
      </c>
      <c r="I44" t="n">
        <v>1</v>
      </c>
      <c r="J44" t="n">
        <v>-1</v>
      </c>
      <c r="K44" t="n">
        <v>-1</v>
      </c>
      <c r="L44">
        <f>HYPERLINK("https://www.defined.fi/sol/7gW9uWkvJx6GUSKztpEcRE96casy3wTysSveG2Vppump?maker=CAuSaNrQwn1owGKxAxdY4oGD11tucCWNWvZkiX13Z32m","https://www.defined.fi/sol/7gW9uWkvJx6GUSKztpEcRE96casy3wTysSveG2Vppump?maker=CAuSaNrQwn1owGKxAxdY4oGD11tucCWNWvZkiX13Z32m")</f>
        <v/>
      </c>
      <c r="M44">
        <f>HYPERLINK("https://dexscreener.com/solana/7gW9uWkvJx6GUSKztpEcRE96casy3wTysSveG2Vppump?maker=CAuSaNrQwn1owGKxAxdY4oGD11tucCWNWvZkiX13Z32m","https://dexscreener.com/solana/7gW9uWkvJx6GUSKztpEcRE96casy3wTysSveG2Vppump?maker=CAuSaNrQwn1owGKxAxdY4oGD11tucCWNWvZkiX13Z32m")</f>
        <v/>
      </c>
    </row>
    <row r="45">
      <c r="A45" t="inlineStr">
        <is>
          <t>BbHtUZ4zoAqAKEvSzPCtoc4zsQK5rLCxBGkAuKuApump</t>
        </is>
      </c>
      <c r="B45" t="inlineStr">
        <is>
          <t>AxS:011</t>
        </is>
      </c>
      <c r="C45" t="n">
        <v>0</v>
      </c>
      <c r="D45" t="n">
        <v>-1.2</v>
      </c>
      <c r="E45" t="n">
        <v>-0.86</v>
      </c>
      <c r="F45" t="n">
        <v>1.39</v>
      </c>
      <c r="G45" t="n">
        <v>0.189</v>
      </c>
      <c r="H45" t="n">
        <v>2</v>
      </c>
      <c r="I45" t="n">
        <v>1</v>
      </c>
      <c r="J45" t="n">
        <v>-1</v>
      </c>
      <c r="K45" t="n">
        <v>-1</v>
      </c>
      <c r="L45">
        <f>HYPERLINK("https://www.defined.fi/sol/BbHtUZ4zoAqAKEvSzPCtoc4zsQK5rLCxBGkAuKuApump?maker=CAuSaNrQwn1owGKxAxdY4oGD11tucCWNWvZkiX13Z32m","https://www.defined.fi/sol/BbHtUZ4zoAqAKEvSzPCtoc4zsQK5rLCxBGkAuKuApump?maker=CAuSaNrQwn1owGKxAxdY4oGD11tucCWNWvZkiX13Z32m")</f>
        <v/>
      </c>
      <c r="M45">
        <f>HYPERLINK("https://dexscreener.com/solana/BbHtUZ4zoAqAKEvSzPCtoc4zsQK5rLCxBGkAuKuApump?maker=CAuSaNrQwn1owGKxAxdY4oGD11tucCWNWvZkiX13Z32m","https://dexscreener.com/solana/BbHtUZ4zoAqAKEvSzPCtoc4zsQK5rLCxBGkAuKuApump?maker=CAuSaNrQwn1owGKxAxdY4oGD11tucCWNWvZkiX13Z32m")</f>
        <v/>
      </c>
    </row>
    <row r="46">
      <c r="A46" t="inlineStr">
        <is>
          <t>FLuxaik9EoUh4ZwTT8ZhMmNh27XbTcabTMRGSXHvpump</t>
        </is>
      </c>
      <c r="B46" t="inlineStr">
        <is>
          <t>ANDYISM</t>
        </is>
      </c>
      <c r="C46" t="n">
        <v>0</v>
      </c>
      <c r="D46" t="n">
        <v>3.84</v>
      </c>
      <c r="E46" t="n">
        <v>2.04</v>
      </c>
      <c r="F46" t="n">
        <v>1.89</v>
      </c>
      <c r="G46" t="n">
        <v>5.73</v>
      </c>
      <c r="H46" t="n">
        <v>1</v>
      </c>
      <c r="I46" t="n">
        <v>1</v>
      </c>
      <c r="J46" t="n">
        <v>-1</v>
      </c>
      <c r="K46" t="n">
        <v>-1</v>
      </c>
      <c r="L46">
        <f>HYPERLINK("https://www.defined.fi/sol/FLuxaik9EoUh4ZwTT8ZhMmNh27XbTcabTMRGSXHvpump?maker=CAuSaNrQwn1owGKxAxdY4oGD11tucCWNWvZkiX13Z32m","https://www.defined.fi/sol/FLuxaik9EoUh4ZwTT8ZhMmNh27XbTcabTMRGSXHvpump?maker=CAuSaNrQwn1owGKxAxdY4oGD11tucCWNWvZkiX13Z32m")</f>
        <v/>
      </c>
      <c r="M46">
        <f>HYPERLINK("https://dexscreener.com/solana/FLuxaik9EoUh4ZwTT8ZhMmNh27XbTcabTMRGSXHvpump?maker=CAuSaNrQwn1owGKxAxdY4oGD11tucCWNWvZkiX13Z32m","https://dexscreener.com/solana/FLuxaik9EoUh4ZwTT8ZhMmNh27XbTcabTMRGSXHvpump?maker=CAuSaNrQwn1owGKxAxdY4oGD11tucCWNWvZkiX13Z32m")</f>
        <v/>
      </c>
    </row>
    <row r="47">
      <c r="A47" t="inlineStr">
        <is>
          <t>3Fa4tVaj7HNTMbWVhdkYGJ26FXDHmpQ8CTiPgh5R69oU</t>
        </is>
      </c>
      <c r="B47" t="inlineStr">
        <is>
          <t>TGIGA</t>
        </is>
      </c>
      <c r="C47" t="n">
        <v>0</v>
      </c>
      <c r="D47" t="n">
        <v>0.583</v>
      </c>
      <c r="E47" t="n">
        <v>0.59</v>
      </c>
      <c r="F47" t="n">
        <v>0.993</v>
      </c>
      <c r="G47" t="n">
        <v>1.58</v>
      </c>
      <c r="H47" t="n">
        <v>1</v>
      </c>
      <c r="I47" t="n">
        <v>1</v>
      </c>
      <c r="J47" t="n">
        <v>-1</v>
      </c>
      <c r="K47" t="n">
        <v>-1</v>
      </c>
      <c r="L47">
        <f>HYPERLINK("https://www.defined.fi/sol/3Fa4tVaj7HNTMbWVhdkYGJ26FXDHmpQ8CTiPgh5R69oU?maker=CAuSaNrQwn1owGKxAxdY4oGD11tucCWNWvZkiX13Z32m","https://www.defined.fi/sol/3Fa4tVaj7HNTMbWVhdkYGJ26FXDHmpQ8CTiPgh5R69oU?maker=CAuSaNrQwn1owGKxAxdY4oGD11tucCWNWvZkiX13Z32m")</f>
        <v/>
      </c>
      <c r="M47">
        <f>HYPERLINK("https://dexscreener.com/solana/3Fa4tVaj7HNTMbWVhdkYGJ26FXDHmpQ8CTiPgh5R69oU?maker=CAuSaNrQwn1owGKxAxdY4oGD11tucCWNWvZkiX13Z32m","https://dexscreener.com/solana/3Fa4tVaj7HNTMbWVhdkYGJ26FXDHmpQ8CTiPgh5R69oU?maker=CAuSaNrQwn1owGKxAxdY4oGD11tucCWNWvZkiX13Z32m")</f>
        <v/>
      </c>
    </row>
    <row r="48">
      <c r="A48" t="inlineStr">
        <is>
          <t>82jE2mJaHvkUruxzkkyiVFSs2qWeHengLv6Qmycmpump</t>
        </is>
      </c>
      <c r="B48" t="inlineStr">
        <is>
          <t>I-405</t>
        </is>
      </c>
      <c r="C48" t="n">
        <v>0</v>
      </c>
      <c r="D48" t="n">
        <v>-0.019</v>
      </c>
      <c r="E48" t="n">
        <v>-0.02</v>
      </c>
      <c r="F48" t="n">
        <v>0.98</v>
      </c>
      <c r="G48" t="n">
        <v>0.961</v>
      </c>
      <c r="H48" t="n">
        <v>1</v>
      </c>
      <c r="I48" t="n">
        <v>1</v>
      </c>
      <c r="J48" t="n">
        <v>-1</v>
      </c>
      <c r="K48" t="n">
        <v>-1</v>
      </c>
      <c r="L48">
        <f>HYPERLINK("https://www.defined.fi/sol/82jE2mJaHvkUruxzkkyiVFSs2qWeHengLv6Qmycmpump?maker=CAuSaNrQwn1owGKxAxdY4oGD11tucCWNWvZkiX13Z32m","https://www.defined.fi/sol/82jE2mJaHvkUruxzkkyiVFSs2qWeHengLv6Qmycmpump?maker=CAuSaNrQwn1owGKxAxdY4oGD11tucCWNWvZkiX13Z32m")</f>
        <v/>
      </c>
      <c r="M48">
        <f>HYPERLINK("https://dexscreener.com/solana/82jE2mJaHvkUruxzkkyiVFSs2qWeHengLv6Qmycmpump?maker=CAuSaNrQwn1owGKxAxdY4oGD11tucCWNWvZkiX13Z32m","https://dexscreener.com/solana/82jE2mJaHvkUruxzkkyiVFSs2qWeHengLv6Qmycmpump?maker=CAuSaNrQwn1owGKxAxdY4oGD11tucCWNWvZkiX13Z32m")</f>
        <v/>
      </c>
    </row>
    <row r="49">
      <c r="A49" t="inlineStr">
        <is>
          <t>EczQGCm9BNGgfC7hV3Wu9voMmka2YLrT6nJmCYFtpump</t>
        </is>
      </c>
      <c r="B49" t="inlineStr">
        <is>
          <t>ADA</t>
        </is>
      </c>
      <c r="C49" t="n">
        <v>0</v>
      </c>
      <c r="D49" t="n">
        <v>-3.04</v>
      </c>
      <c r="E49" t="n">
        <v>-0.87</v>
      </c>
      <c r="F49" t="n">
        <v>3.51</v>
      </c>
      <c r="G49" t="n">
        <v>0.471</v>
      </c>
      <c r="H49" t="n">
        <v>5</v>
      </c>
      <c r="I49" t="n">
        <v>1</v>
      </c>
      <c r="J49" t="n">
        <v>-1</v>
      </c>
      <c r="K49" t="n">
        <v>-1</v>
      </c>
      <c r="L49">
        <f>HYPERLINK("https://www.defined.fi/sol/EczQGCm9BNGgfC7hV3Wu9voMmka2YLrT6nJmCYFtpump?maker=CAuSaNrQwn1owGKxAxdY4oGD11tucCWNWvZkiX13Z32m","https://www.defined.fi/sol/EczQGCm9BNGgfC7hV3Wu9voMmka2YLrT6nJmCYFtpump?maker=CAuSaNrQwn1owGKxAxdY4oGD11tucCWNWvZkiX13Z32m")</f>
        <v/>
      </c>
      <c r="M49">
        <f>HYPERLINK("https://dexscreener.com/solana/EczQGCm9BNGgfC7hV3Wu9voMmka2YLrT6nJmCYFtpump?maker=CAuSaNrQwn1owGKxAxdY4oGD11tucCWNWvZkiX13Z32m","https://dexscreener.com/solana/EczQGCm9BNGgfC7hV3Wu9voMmka2YLrT6nJmCYFtpump?maker=CAuSaNrQwn1owGKxAxdY4oGD11tucCWNWvZkiX13Z32m")</f>
        <v/>
      </c>
    </row>
    <row r="50">
      <c r="A50" t="inlineStr">
        <is>
          <t>HAWBpJJXuq7UZxy7UrVVKQhdi18X9moYH8DvpQykjyE9</t>
        </is>
      </c>
      <c r="B50" t="inlineStr">
        <is>
          <t>PumpAI</t>
        </is>
      </c>
      <c r="C50" t="n">
        <v>0</v>
      </c>
      <c r="D50" t="n">
        <v>0.274</v>
      </c>
      <c r="E50" t="n">
        <v>-1</v>
      </c>
      <c r="F50" t="n">
        <v>3.31</v>
      </c>
      <c r="G50" t="n">
        <v>3.58</v>
      </c>
      <c r="H50" t="n">
        <v>2</v>
      </c>
      <c r="I50" t="n">
        <v>2</v>
      </c>
      <c r="J50" t="n">
        <v>-1</v>
      </c>
      <c r="K50" t="n">
        <v>-1</v>
      </c>
      <c r="L50">
        <f>HYPERLINK("https://www.defined.fi/sol/HAWBpJJXuq7UZxy7UrVVKQhdi18X9moYH8DvpQykjyE9?maker=CAuSaNrQwn1owGKxAxdY4oGD11tucCWNWvZkiX13Z32m","https://www.defined.fi/sol/HAWBpJJXuq7UZxy7UrVVKQhdi18X9moYH8DvpQykjyE9?maker=CAuSaNrQwn1owGKxAxdY4oGD11tucCWNWvZkiX13Z32m")</f>
        <v/>
      </c>
      <c r="M50">
        <f>HYPERLINK("https://dexscreener.com/solana/HAWBpJJXuq7UZxy7UrVVKQhdi18X9moYH8DvpQykjyE9?maker=CAuSaNrQwn1owGKxAxdY4oGD11tucCWNWvZkiX13Z32m","https://dexscreener.com/solana/HAWBpJJXuq7UZxy7UrVVKQhdi18X9moYH8DvpQykjyE9?maker=CAuSaNrQwn1owGKxAxdY4oGD11tucCWNWvZkiX13Z32m")</f>
        <v/>
      </c>
    </row>
    <row r="51">
      <c r="A51" t="inlineStr">
        <is>
          <t>HFju3ohuEieDmFSpRRj1SZpizLQc8HayHgJDqwBWYtkN</t>
        </is>
      </c>
      <c r="B51" t="inlineStr">
        <is>
          <t>PFCC</t>
        </is>
      </c>
      <c r="C51" t="n">
        <v>0</v>
      </c>
      <c r="D51" t="n">
        <v>-5.73</v>
      </c>
      <c r="E51" t="n">
        <v>-0.42</v>
      </c>
      <c r="F51" t="n">
        <v>13.51</v>
      </c>
      <c r="G51" t="n">
        <v>7.78</v>
      </c>
      <c r="H51" t="n">
        <v>2</v>
      </c>
      <c r="I51" t="n">
        <v>1</v>
      </c>
      <c r="J51" t="n">
        <v>-1</v>
      </c>
      <c r="K51" t="n">
        <v>-1</v>
      </c>
      <c r="L51">
        <f>HYPERLINK("https://www.defined.fi/sol/HFju3ohuEieDmFSpRRj1SZpizLQc8HayHgJDqwBWYtkN?maker=CAuSaNrQwn1owGKxAxdY4oGD11tucCWNWvZkiX13Z32m","https://www.defined.fi/sol/HFju3ohuEieDmFSpRRj1SZpizLQc8HayHgJDqwBWYtkN?maker=CAuSaNrQwn1owGKxAxdY4oGD11tucCWNWvZkiX13Z32m")</f>
        <v/>
      </c>
      <c r="M51">
        <f>HYPERLINK("https://dexscreener.com/solana/HFju3ohuEieDmFSpRRj1SZpizLQc8HayHgJDqwBWYtkN?maker=CAuSaNrQwn1owGKxAxdY4oGD11tucCWNWvZkiX13Z32m","https://dexscreener.com/solana/HFju3ohuEieDmFSpRRj1SZpizLQc8HayHgJDqwBWYtkN?maker=CAuSaNrQwn1owGKxAxdY4oGD11tucCWNWvZkiX13Z32m")</f>
        <v/>
      </c>
    </row>
    <row r="52">
      <c r="A52" t="inlineStr">
        <is>
          <t>FwJ6DN8iaaHuhK2HgHMkugEdNKtZzQTHY6QXov7hpump</t>
        </is>
      </c>
      <c r="B52" t="inlineStr">
        <is>
          <t>SAN</t>
        </is>
      </c>
      <c r="C52" t="n">
        <v>0</v>
      </c>
      <c r="D52" t="n">
        <v>-0.757</v>
      </c>
      <c r="E52" t="n">
        <v>-0.77</v>
      </c>
      <c r="F52" t="n">
        <v>0.979</v>
      </c>
      <c r="G52" t="n">
        <v>0.222</v>
      </c>
      <c r="H52" t="n">
        <v>1</v>
      </c>
      <c r="I52" t="n">
        <v>1</v>
      </c>
      <c r="J52" t="n">
        <v>-1</v>
      </c>
      <c r="K52" t="n">
        <v>-1</v>
      </c>
      <c r="L52">
        <f>HYPERLINK("https://www.defined.fi/sol/FwJ6DN8iaaHuhK2HgHMkugEdNKtZzQTHY6QXov7hpump?maker=CAuSaNrQwn1owGKxAxdY4oGD11tucCWNWvZkiX13Z32m","https://www.defined.fi/sol/FwJ6DN8iaaHuhK2HgHMkugEdNKtZzQTHY6QXov7hpump?maker=CAuSaNrQwn1owGKxAxdY4oGD11tucCWNWvZkiX13Z32m")</f>
        <v/>
      </c>
      <c r="M52">
        <f>HYPERLINK("https://dexscreener.com/solana/FwJ6DN8iaaHuhK2HgHMkugEdNKtZzQTHY6QXov7hpump?maker=CAuSaNrQwn1owGKxAxdY4oGD11tucCWNWvZkiX13Z32m","https://dexscreener.com/solana/FwJ6DN8iaaHuhK2HgHMkugEdNKtZzQTHY6QXov7hpump?maker=CAuSaNrQwn1owGKxAxdY4oGD11tucCWNWvZkiX13Z32m")</f>
        <v/>
      </c>
    </row>
    <row r="53">
      <c r="A53" t="inlineStr">
        <is>
          <t>HZhiTXGPDv8iwrdJyRi3U51dMV4NXMpaFhJBsh7Npump</t>
        </is>
      </c>
      <c r="B53" t="inlineStr">
        <is>
          <t>SANOPUS</t>
        </is>
      </c>
      <c r="C53" t="n">
        <v>0</v>
      </c>
      <c r="D53" t="n">
        <v>-0.779</v>
      </c>
      <c r="E53" t="n">
        <v>-0.8</v>
      </c>
      <c r="F53" t="n">
        <v>0.979</v>
      </c>
      <c r="G53" t="n">
        <v>0.199</v>
      </c>
      <c r="H53" t="n">
        <v>1</v>
      </c>
      <c r="I53" t="n">
        <v>1</v>
      </c>
      <c r="J53" t="n">
        <v>-1</v>
      </c>
      <c r="K53" t="n">
        <v>-1</v>
      </c>
      <c r="L53">
        <f>HYPERLINK("https://www.defined.fi/sol/HZhiTXGPDv8iwrdJyRi3U51dMV4NXMpaFhJBsh7Npump?maker=CAuSaNrQwn1owGKxAxdY4oGD11tucCWNWvZkiX13Z32m","https://www.defined.fi/sol/HZhiTXGPDv8iwrdJyRi3U51dMV4NXMpaFhJBsh7Npump?maker=CAuSaNrQwn1owGKxAxdY4oGD11tucCWNWvZkiX13Z32m")</f>
        <v/>
      </c>
      <c r="M53">
        <f>HYPERLINK("https://dexscreener.com/solana/HZhiTXGPDv8iwrdJyRi3U51dMV4NXMpaFhJBsh7Npump?maker=CAuSaNrQwn1owGKxAxdY4oGD11tucCWNWvZkiX13Z32m","https://dexscreener.com/solana/HZhiTXGPDv8iwrdJyRi3U51dMV4NXMpaFhJBsh7Npump?maker=CAuSaNrQwn1owGKxAxdY4oGD11tucCWNWvZkiX13Z32m")</f>
        <v/>
      </c>
    </row>
    <row r="54">
      <c r="A54" t="inlineStr">
        <is>
          <t>2TkHay6f62e1f9CAiuba4RCHHnCUbDjtqWTqQz1kpump</t>
        </is>
      </c>
      <c r="B54" t="inlineStr">
        <is>
          <t>FAUXLAUDE</t>
        </is>
      </c>
      <c r="C54" t="n">
        <v>0</v>
      </c>
      <c r="D54" t="n">
        <v>-0.581</v>
      </c>
      <c r="E54" t="n">
        <v>-1</v>
      </c>
      <c r="F54" t="n">
        <v>0.976</v>
      </c>
      <c r="G54" t="n">
        <v>0.395</v>
      </c>
      <c r="H54" t="n">
        <v>1</v>
      </c>
      <c r="I54" t="n">
        <v>1</v>
      </c>
      <c r="J54" t="n">
        <v>-1</v>
      </c>
      <c r="K54" t="n">
        <v>-1</v>
      </c>
      <c r="L54">
        <f>HYPERLINK("https://www.defined.fi/sol/2TkHay6f62e1f9CAiuba4RCHHnCUbDjtqWTqQz1kpump?maker=CAuSaNrQwn1owGKxAxdY4oGD11tucCWNWvZkiX13Z32m","https://www.defined.fi/sol/2TkHay6f62e1f9CAiuba4RCHHnCUbDjtqWTqQz1kpump?maker=CAuSaNrQwn1owGKxAxdY4oGD11tucCWNWvZkiX13Z32m")</f>
        <v/>
      </c>
      <c r="M54">
        <f>HYPERLINK("https://dexscreener.com/solana/2TkHay6f62e1f9CAiuba4RCHHnCUbDjtqWTqQz1kpump?maker=CAuSaNrQwn1owGKxAxdY4oGD11tucCWNWvZkiX13Z32m","https://dexscreener.com/solana/2TkHay6f62e1f9CAiuba4RCHHnCUbDjtqWTqQz1kpump?maker=CAuSaNrQwn1owGKxAxdY4oGD11tucCWNWvZkiX13Z32m")</f>
        <v/>
      </c>
    </row>
    <row r="55">
      <c r="A55" t="inlineStr">
        <is>
          <t>C6GFrzeEbZppNqD85vYJhiNfBFFtWrLTDw1ZQq5opump</t>
        </is>
      </c>
      <c r="B55" t="inlineStr">
        <is>
          <t>CUM</t>
        </is>
      </c>
      <c r="C55" t="n">
        <v>0</v>
      </c>
      <c r="D55" t="n">
        <v>-1.57</v>
      </c>
      <c r="E55" t="n">
        <v>-0.8</v>
      </c>
      <c r="F55" t="n">
        <v>1.95</v>
      </c>
      <c r="G55" t="n">
        <v>0.383</v>
      </c>
      <c r="H55" t="n">
        <v>1</v>
      </c>
      <c r="I55" t="n">
        <v>1</v>
      </c>
      <c r="J55" t="n">
        <v>-1</v>
      </c>
      <c r="K55" t="n">
        <v>-1</v>
      </c>
      <c r="L55">
        <f>HYPERLINK("https://www.defined.fi/sol/C6GFrzeEbZppNqD85vYJhiNfBFFtWrLTDw1ZQq5opump?maker=CAuSaNrQwn1owGKxAxdY4oGD11tucCWNWvZkiX13Z32m","https://www.defined.fi/sol/C6GFrzeEbZppNqD85vYJhiNfBFFtWrLTDw1ZQq5opump?maker=CAuSaNrQwn1owGKxAxdY4oGD11tucCWNWvZkiX13Z32m")</f>
        <v/>
      </c>
      <c r="M55">
        <f>HYPERLINK("https://dexscreener.com/solana/C6GFrzeEbZppNqD85vYJhiNfBFFtWrLTDw1ZQq5opump?maker=CAuSaNrQwn1owGKxAxdY4oGD11tucCWNWvZkiX13Z32m","https://dexscreener.com/solana/C6GFrzeEbZppNqD85vYJhiNfBFFtWrLTDw1ZQq5opump?maker=CAuSaNrQwn1owGKxAxdY4oGD11tucCWNWvZkiX13Z32m")</f>
        <v/>
      </c>
    </row>
    <row r="56">
      <c r="A56" t="inlineStr">
        <is>
          <t>4DUMGk8R9YXCmuv22AvFTDRyusrEwj3bKcVzfajwpump</t>
        </is>
      </c>
      <c r="B56" t="inlineStr">
        <is>
          <t>GIRL</t>
        </is>
      </c>
      <c r="C56" t="n">
        <v>0</v>
      </c>
      <c r="D56" t="n">
        <v>2.99</v>
      </c>
      <c r="E56" t="n">
        <v>3.06</v>
      </c>
      <c r="F56" t="n">
        <v>0.976</v>
      </c>
      <c r="G56" t="n">
        <v>3.97</v>
      </c>
      <c r="H56" t="n">
        <v>1</v>
      </c>
      <c r="I56" t="n">
        <v>1</v>
      </c>
      <c r="J56" t="n">
        <v>-1</v>
      </c>
      <c r="K56" t="n">
        <v>-1</v>
      </c>
      <c r="L56">
        <f>HYPERLINK("https://www.defined.fi/sol/4DUMGk8R9YXCmuv22AvFTDRyusrEwj3bKcVzfajwpump?maker=CAuSaNrQwn1owGKxAxdY4oGD11tucCWNWvZkiX13Z32m","https://www.defined.fi/sol/4DUMGk8R9YXCmuv22AvFTDRyusrEwj3bKcVzfajwpump?maker=CAuSaNrQwn1owGKxAxdY4oGD11tucCWNWvZkiX13Z32m")</f>
        <v/>
      </c>
      <c r="M56">
        <f>HYPERLINK("https://dexscreener.com/solana/4DUMGk8R9YXCmuv22AvFTDRyusrEwj3bKcVzfajwpump?maker=CAuSaNrQwn1owGKxAxdY4oGD11tucCWNWvZkiX13Z32m","https://dexscreener.com/solana/4DUMGk8R9YXCmuv22AvFTDRyusrEwj3bKcVzfajwpump?maker=CAuSaNrQwn1owGKxAxdY4oGD11tucCWNWvZkiX13Z32m")</f>
        <v/>
      </c>
    </row>
    <row r="57">
      <c r="A57" t="inlineStr">
        <is>
          <t>A6Fdhzgd7g7Wvy2382KNzYK3p8G9VaW7NXCKvwFepump</t>
        </is>
      </c>
      <c r="B57" t="inlineStr">
        <is>
          <t>$BOTERM</t>
        </is>
      </c>
      <c r="C57" t="n">
        <v>0</v>
      </c>
      <c r="D57" t="n">
        <v>0.002</v>
      </c>
      <c r="E57" t="n">
        <v>-1</v>
      </c>
      <c r="F57" t="n">
        <v>0.973</v>
      </c>
      <c r="G57" t="n">
        <v>0.976</v>
      </c>
      <c r="H57" t="n">
        <v>1</v>
      </c>
      <c r="I57" t="n">
        <v>1</v>
      </c>
      <c r="J57" t="n">
        <v>-1</v>
      </c>
      <c r="K57" t="n">
        <v>-1</v>
      </c>
      <c r="L57">
        <f>HYPERLINK("https://www.defined.fi/sol/A6Fdhzgd7g7Wvy2382KNzYK3p8G9VaW7NXCKvwFepump?maker=CAuSaNrQwn1owGKxAxdY4oGD11tucCWNWvZkiX13Z32m","https://www.defined.fi/sol/A6Fdhzgd7g7Wvy2382KNzYK3p8G9VaW7NXCKvwFepump?maker=CAuSaNrQwn1owGKxAxdY4oGD11tucCWNWvZkiX13Z32m")</f>
        <v/>
      </c>
      <c r="M57">
        <f>HYPERLINK("https://dexscreener.com/solana/A6Fdhzgd7g7Wvy2382KNzYK3p8G9VaW7NXCKvwFepump?maker=CAuSaNrQwn1owGKxAxdY4oGD11tucCWNWvZkiX13Z32m","https://dexscreener.com/solana/A6Fdhzgd7g7Wvy2382KNzYK3p8G9VaW7NXCKvwFepump?maker=CAuSaNrQwn1owGKxAxdY4oGD11tucCWNWvZkiX13Z32m")</f>
        <v/>
      </c>
    </row>
    <row r="58">
      <c r="A58" t="inlineStr">
        <is>
          <t>8QLTsTnPN4XxTP4ZU7osE4j5XpTmJWRDNQmjLzncpump</t>
        </is>
      </c>
      <c r="B58" t="inlineStr">
        <is>
          <t>BURZEN</t>
        </is>
      </c>
      <c r="C58" t="n">
        <v>0</v>
      </c>
      <c r="D58" t="n">
        <v>1.18</v>
      </c>
      <c r="E58" t="n">
        <v>0.23</v>
      </c>
      <c r="F58" t="n">
        <v>5.15</v>
      </c>
      <c r="G58" t="n">
        <v>6.34</v>
      </c>
      <c r="H58" t="n">
        <v>2</v>
      </c>
      <c r="I58" t="n">
        <v>1</v>
      </c>
      <c r="J58" t="n">
        <v>-1</v>
      </c>
      <c r="K58" t="n">
        <v>-1</v>
      </c>
      <c r="L58">
        <f>HYPERLINK("https://www.defined.fi/sol/8QLTsTnPN4XxTP4ZU7osE4j5XpTmJWRDNQmjLzncpump?maker=CAuSaNrQwn1owGKxAxdY4oGD11tucCWNWvZkiX13Z32m","https://www.defined.fi/sol/8QLTsTnPN4XxTP4ZU7osE4j5XpTmJWRDNQmjLzncpump?maker=CAuSaNrQwn1owGKxAxdY4oGD11tucCWNWvZkiX13Z32m")</f>
        <v/>
      </c>
      <c r="M58">
        <f>HYPERLINK("https://dexscreener.com/solana/8QLTsTnPN4XxTP4ZU7osE4j5XpTmJWRDNQmjLzncpump?maker=CAuSaNrQwn1owGKxAxdY4oGD11tucCWNWvZkiX13Z32m","https://dexscreener.com/solana/8QLTsTnPN4XxTP4ZU7osE4j5XpTmJWRDNQmjLzncpump?maker=CAuSaNrQwn1owGKxAxdY4oGD11tucCWNWvZkiX13Z32m")</f>
        <v/>
      </c>
    </row>
    <row r="59">
      <c r="A59" t="inlineStr">
        <is>
          <t>EwDw33fuey7WLu1hF8kJiybccDhhgD1uugUZbaRKpump</t>
        </is>
      </c>
      <c r="B59" t="inlineStr">
        <is>
          <t>a/sol</t>
        </is>
      </c>
      <c r="C59" t="n">
        <v>0</v>
      </c>
      <c r="D59" t="n">
        <v>-1.43</v>
      </c>
      <c r="E59" t="n">
        <v>-0.51</v>
      </c>
      <c r="F59" t="n">
        <v>2.83</v>
      </c>
      <c r="G59" t="n">
        <v>1.4</v>
      </c>
      <c r="H59" t="n">
        <v>5</v>
      </c>
      <c r="I59" t="n">
        <v>1</v>
      </c>
      <c r="J59" t="n">
        <v>-1</v>
      </c>
      <c r="K59" t="n">
        <v>-1</v>
      </c>
      <c r="L59">
        <f>HYPERLINK("https://www.defined.fi/sol/EwDw33fuey7WLu1hF8kJiybccDhhgD1uugUZbaRKpump?maker=CAuSaNrQwn1owGKxAxdY4oGD11tucCWNWvZkiX13Z32m","https://www.defined.fi/sol/EwDw33fuey7WLu1hF8kJiybccDhhgD1uugUZbaRKpump?maker=CAuSaNrQwn1owGKxAxdY4oGD11tucCWNWvZkiX13Z32m")</f>
        <v/>
      </c>
      <c r="M59">
        <f>HYPERLINK("https://dexscreener.com/solana/EwDw33fuey7WLu1hF8kJiybccDhhgD1uugUZbaRKpump?maker=CAuSaNrQwn1owGKxAxdY4oGD11tucCWNWvZkiX13Z32m","https://dexscreener.com/solana/EwDw33fuey7WLu1hF8kJiybccDhhgD1uugUZbaRKpump?maker=CAuSaNrQwn1owGKxAxdY4oGD11tucCWNWvZkiX13Z32m")</f>
        <v/>
      </c>
    </row>
    <row r="60">
      <c r="A60" t="inlineStr">
        <is>
          <t>HN26uH9UgzH6CkTVvUzJM4NKiry8SogxXUP3qBFapump</t>
        </is>
      </c>
      <c r="B60" t="inlineStr">
        <is>
          <t>GOATSE</t>
        </is>
      </c>
      <c r="C60" t="n">
        <v>0</v>
      </c>
      <c r="D60" t="n">
        <v>-2.07</v>
      </c>
      <c r="E60" t="n">
        <v>-0.6</v>
      </c>
      <c r="F60" t="n">
        <v>3.42</v>
      </c>
      <c r="G60" t="n">
        <v>1.35</v>
      </c>
      <c r="H60" t="n">
        <v>3</v>
      </c>
      <c r="I60" t="n">
        <v>1</v>
      </c>
      <c r="J60" t="n">
        <v>-1</v>
      </c>
      <c r="K60" t="n">
        <v>-1</v>
      </c>
      <c r="L60">
        <f>HYPERLINK("https://www.defined.fi/sol/HN26uH9UgzH6CkTVvUzJM4NKiry8SogxXUP3qBFapump?maker=CAuSaNrQwn1owGKxAxdY4oGD11tucCWNWvZkiX13Z32m","https://www.defined.fi/sol/HN26uH9UgzH6CkTVvUzJM4NKiry8SogxXUP3qBFapump?maker=CAuSaNrQwn1owGKxAxdY4oGD11tucCWNWvZkiX13Z32m")</f>
        <v/>
      </c>
      <c r="M60">
        <f>HYPERLINK("https://dexscreener.com/solana/HN26uH9UgzH6CkTVvUzJM4NKiry8SogxXUP3qBFapump?maker=CAuSaNrQwn1owGKxAxdY4oGD11tucCWNWvZkiX13Z32m","https://dexscreener.com/solana/HN26uH9UgzH6CkTVvUzJM4NKiry8SogxXUP3qBFapump?maker=CAuSaNrQwn1owGKxAxdY4oGD11tucCWNWvZkiX13Z32m")</f>
        <v/>
      </c>
    </row>
    <row r="61">
      <c r="A61" t="inlineStr">
        <is>
          <t>AgHg9Q1s9aUhU7YNMH7c5pvCghFVSFcnCEJ4ePKjrDZg</t>
        </is>
      </c>
      <c r="B61" t="inlineStr">
        <is>
          <t>Thebes</t>
        </is>
      </c>
      <c r="C61" t="n">
        <v>0</v>
      </c>
      <c r="D61" t="n">
        <v>-0.416</v>
      </c>
      <c r="E61" t="n">
        <v>-0.21</v>
      </c>
      <c r="F61" t="n">
        <v>1.95</v>
      </c>
      <c r="G61" t="n">
        <v>1.54</v>
      </c>
      <c r="H61" t="n">
        <v>1</v>
      </c>
      <c r="I61" t="n">
        <v>1</v>
      </c>
      <c r="J61" t="n">
        <v>-1</v>
      </c>
      <c r="K61" t="n">
        <v>-1</v>
      </c>
      <c r="L61">
        <f>HYPERLINK("https://www.defined.fi/sol/AgHg9Q1s9aUhU7YNMH7c5pvCghFVSFcnCEJ4ePKjrDZg?maker=CAuSaNrQwn1owGKxAxdY4oGD11tucCWNWvZkiX13Z32m","https://www.defined.fi/sol/AgHg9Q1s9aUhU7YNMH7c5pvCghFVSFcnCEJ4ePKjrDZg?maker=CAuSaNrQwn1owGKxAxdY4oGD11tucCWNWvZkiX13Z32m")</f>
        <v/>
      </c>
      <c r="M61">
        <f>HYPERLINK("https://dexscreener.com/solana/AgHg9Q1s9aUhU7YNMH7c5pvCghFVSFcnCEJ4ePKjrDZg?maker=CAuSaNrQwn1owGKxAxdY4oGD11tucCWNWvZkiX13Z32m","https://dexscreener.com/solana/AgHg9Q1s9aUhU7YNMH7c5pvCghFVSFcnCEJ4ePKjrDZg?maker=CAuSaNrQwn1owGKxAxdY4oGD11tucCWNWvZkiX13Z32m")</f>
        <v/>
      </c>
    </row>
    <row r="62">
      <c r="A62" t="inlineStr">
        <is>
          <t>HTYdC5YeGTZ88NA9h1WKzzamoXDcjRGxsjaeq4qjpump</t>
        </is>
      </c>
      <c r="B62" t="inlineStr">
        <is>
          <t>DOTS</t>
        </is>
      </c>
      <c r="C62" t="n">
        <v>0</v>
      </c>
      <c r="D62" t="n">
        <v>3.71</v>
      </c>
      <c r="E62" t="n">
        <v>1.89</v>
      </c>
      <c r="F62" t="n">
        <v>1.96</v>
      </c>
      <c r="G62" t="n">
        <v>5.66</v>
      </c>
      <c r="H62" t="n">
        <v>2</v>
      </c>
      <c r="I62" t="n">
        <v>2</v>
      </c>
      <c r="J62" t="n">
        <v>-1</v>
      </c>
      <c r="K62" t="n">
        <v>-1</v>
      </c>
      <c r="L62">
        <f>HYPERLINK("https://www.defined.fi/sol/HTYdC5YeGTZ88NA9h1WKzzamoXDcjRGxsjaeq4qjpump?maker=CAuSaNrQwn1owGKxAxdY4oGD11tucCWNWvZkiX13Z32m","https://www.defined.fi/sol/HTYdC5YeGTZ88NA9h1WKzzamoXDcjRGxsjaeq4qjpump?maker=CAuSaNrQwn1owGKxAxdY4oGD11tucCWNWvZkiX13Z32m")</f>
        <v/>
      </c>
      <c r="M62">
        <f>HYPERLINK("https://dexscreener.com/solana/HTYdC5YeGTZ88NA9h1WKzzamoXDcjRGxsjaeq4qjpump?maker=CAuSaNrQwn1owGKxAxdY4oGD11tucCWNWvZkiX13Z32m","https://dexscreener.com/solana/HTYdC5YeGTZ88NA9h1WKzzamoXDcjRGxsjaeq4qjpump?maker=CAuSaNrQwn1owGKxAxdY4oGD11tucCWNWvZkiX13Z32m")</f>
        <v/>
      </c>
    </row>
    <row r="63">
      <c r="A63" t="inlineStr">
        <is>
          <t>C4K2wfWWoydyLh1xuYjmHHtwboxn3WKUzJMhLS81pump</t>
        </is>
      </c>
      <c r="B63" t="inlineStr">
        <is>
          <t>STAR</t>
        </is>
      </c>
      <c r="C63" t="n">
        <v>0</v>
      </c>
      <c r="D63" t="n">
        <v>0.025</v>
      </c>
      <c r="E63" t="n">
        <v>0.03</v>
      </c>
      <c r="F63" t="n">
        <v>0.977</v>
      </c>
      <c r="G63" t="n">
        <v>1</v>
      </c>
      <c r="H63" t="n">
        <v>1</v>
      </c>
      <c r="I63" t="n">
        <v>1</v>
      </c>
      <c r="J63" t="n">
        <v>-1</v>
      </c>
      <c r="K63" t="n">
        <v>-1</v>
      </c>
      <c r="L63">
        <f>HYPERLINK("https://www.defined.fi/sol/C4K2wfWWoydyLh1xuYjmHHtwboxn3WKUzJMhLS81pump?maker=CAuSaNrQwn1owGKxAxdY4oGD11tucCWNWvZkiX13Z32m","https://www.defined.fi/sol/C4K2wfWWoydyLh1xuYjmHHtwboxn3WKUzJMhLS81pump?maker=CAuSaNrQwn1owGKxAxdY4oGD11tucCWNWvZkiX13Z32m")</f>
        <v/>
      </c>
      <c r="M63">
        <f>HYPERLINK("https://dexscreener.com/solana/C4K2wfWWoydyLh1xuYjmHHtwboxn3WKUzJMhLS81pump?maker=CAuSaNrQwn1owGKxAxdY4oGD11tucCWNWvZkiX13Z32m","https://dexscreener.com/solana/C4K2wfWWoydyLh1xuYjmHHtwboxn3WKUzJMhLS81pump?maker=CAuSaNrQwn1owGKxAxdY4oGD11tucCWNWvZkiX13Z32m")</f>
        <v/>
      </c>
    </row>
    <row r="64">
      <c r="A64" t="inlineStr">
        <is>
          <t>BnyK5ccegzrpEcv9UH5GPF8fZwV865m33pGi2Uk7cXQ7</t>
        </is>
      </c>
      <c r="B64" t="inlineStr">
        <is>
          <t>moment</t>
        </is>
      </c>
      <c r="C64" t="n">
        <v>0</v>
      </c>
      <c r="D64" t="n">
        <v>-3.02</v>
      </c>
      <c r="E64" t="n">
        <v>-0.63</v>
      </c>
      <c r="F64" t="n">
        <v>4.79</v>
      </c>
      <c r="G64" t="n">
        <v>1.77</v>
      </c>
      <c r="H64" t="n">
        <v>3</v>
      </c>
      <c r="I64" t="n">
        <v>1</v>
      </c>
      <c r="J64" t="n">
        <v>-1</v>
      </c>
      <c r="K64" t="n">
        <v>-1</v>
      </c>
      <c r="L64">
        <f>HYPERLINK("https://www.defined.fi/sol/BnyK5ccegzrpEcv9UH5GPF8fZwV865m33pGi2Uk7cXQ7?maker=CAuSaNrQwn1owGKxAxdY4oGD11tucCWNWvZkiX13Z32m","https://www.defined.fi/sol/BnyK5ccegzrpEcv9UH5GPF8fZwV865m33pGi2Uk7cXQ7?maker=CAuSaNrQwn1owGKxAxdY4oGD11tucCWNWvZkiX13Z32m")</f>
        <v/>
      </c>
      <c r="M64">
        <f>HYPERLINK("https://dexscreener.com/solana/BnyK5ccegzrpEcv9UH5GPF8fZwV865m33pGi2Uk7cXQ7?maker=CAuSaNrQwn1owGKxAxdY4oGD11tucCWNWvZkiX13Z32m","https://dexscreener.com/solana/BnyK5ccegzrpEcv9UH5GPF8fZwV865m33pGi2Uk7cXQ7?maker=CAuSaNrQwn1owGKxAxdY4oGD11tucCWNWvZkiX13Z32m")</f>
        <v/>
      </c>
    </row>
    <row r="65">
      <c r="A65" t="inlineStr">
        <is>
          <t>3gTrsX5zZs49zoU97CxiGqDBfpybMrwmZfnMx2Y2pump</t>
        </is>
      </c>
      <c r="B65" t="inlineStr">
        <is>
          <t>unknown_3gTr</t>
        </is>
      </c>
      <c r="C65" t="n">
        <v>0</v>
      </c>
      <c r="D65" t="n">
        <v>-0.676</v>
      </c>
      <c r="E65" t="n">
        <v>-1</v>
      </c>
      <c r="F65" t="n">
        <v>1.33</v>
      </c>
      <c r="G65" t="n">
        <v>0.656</v>
      </c>
      <c r="H65" t="n">
        <v>2</v>
      </c>
      <c r="I65" t="n">
        <v>1</v>
      </c>
      <c r="J65" t="n">
        <v>-1</v>
      </c>
      <c r="K65" t="n">
        <v>-1</v>
      </c>
      <c r="L65">
        <f>HYPERLINK("https://www.defined.fi/sol/3gTrsX5zZs49zoU97CxiGqDBfpybMrwmZfnMx2Y2pump?maker=CAuSaNrQwn1owGKxAxdY4oGD11tucCWNWvZkiX13Z32m","https://www.defined.fi/sol/3gTrsX5zZs49zoU97CxiGqDBfpybMrwmZfnMx2Y2pump?maker=CAuSaNrQwn1owGKxAxdY4oGD11tucCWNWvZkiX13Z32m")</f>
        <v/>
      </c>
      <c r="M65">
        <f>HYPERLINK("https://dexscreener.com/solana/3gTrsX5zZs49zoU97CxiGqDBfpybMrwmZfnMx2Y2pump?maker=CAuSaNrQwn1owGKxAxdY4oGD11tucCWNWvZkiX13Z32m","https://dexscreener.com/solana/3gTrsX5zZs49zoU97CxiGqDBfpybMrwmZfnMx2Y2pump?maker=CAuSaNrQwn1owGKxAxdY4oGD11tucCWNWvZkiX13Z32m")</f>
        <v/>
      </c>
    </row>
    <row r="66">
      <c r="A66" t="inlineStr">
        <is>
          <t>3T94gGpMqy6rdn8hhKFjBCeaqmVgAV66PY1rEDZVpump</t>
        </is>
      </c>
      <c r="B66" t="inlineStr">
        <is>
          <t>KATANHYA</t>
        </is>
      </c>
      <c r="C66" t="n">
        <v>0</v>
      </c>
      <c r="D66" t="n">
        <v>-0.491</v>
      </c>
      <c r="E66" t="n">
        <v>-1</v>
      </c>
      <c r="F66" t="n">
        <v>1.01</v>
      </c>
      <c r="G66" t="n">
        <v>0.519</v>
      </c>
      <c r="H66" t="n">
        <v>1</v>
      </c>
      <c r="I66" t="n">
        <v>1</v>
      </c>
      <c r="J66" t="n">
        <v>-1</v>
      </c>
      <c r="K66" t="n">
        <v>-1</v>
      </c>
      <c r="L66">
        <f>HYPERLINK("https://www.defined.fi/sol/3T94gGpMqy6rdn8hhKFjBCeaqmVgAV66PY1rEDZVpump?maker=CAuSaNrQwn1owGKxAxdY4oGD11tucCWNWvZkiX13Z32m","https://www.defined.fi/sol/3T94gGpMqy6rdn8hhKFjBCeaqmVgAV66PY1rEDZVpump?maker=CAuSaNrQwn1owGKxAxdY4oGD11tucCWNWvZkiX13Z32m")</f>
        <v/>
      </c>
      <c r="M66">
        <f>HYPERLINK("https://dexscreener.com/solana/3T94gGpMqy6rdn8hhKFjBCeaqmVgAV66PY1rEDZVpump?maker=CAuSaNrQwn1owGKxAxdY4oGD11tucCWNWvZkiX13Z32m","https://dexscreener.com/solana/3T94gGpMqy6rdn8hhKFjBCeaqmVgAV66PY1rEDZVpump?maker=CAuSaNrQwn1owGKxAxdY4oGD11tucCWNWvZkiX13Z32m")</f>
        <v/>
      </c>
    </row>
    <row r="67">
      <c r="A67" t="inlineStr">
        <is>
          <t>4h4mKWJDruzj3EwccJbNcwsnwRAmKqph6uVRmVqqpump</t>
        </is>
      </c>
      <c r="B67" t="inlineStr">
        <is>
          <t>NOOS</t>
        </is>
      </c>
      <c r="C67" t="n">
        <v>0</v>
      </c>
      <c r="D67" t="n">
        <v>-0.298</v>
      </c>
      <c r="E67" t="n">
        <v>-0.2</v>
      </c>
      <c r="F67" t="n">
        <v>1.45</v>
      </c>
      <c r="G67" t="n">
        <v>1.15</v>
      </c>
      <c r="H67" t="n">
        <v>2</v>
      </c>
      <c r="I67" t="n">
        <v>1</v>
      </c>
      <c r="J67" t="n">
        <v>-1</v>
      </c>
      <c r="K67" t="n">
        <v>-1</v>
      </c>
      <c r="L67">
        <f>HYPERLINK("https://www.defined.fi/sol/4h4mKWJDruzj3EwccJbNcwsnwRAmKqph6uVRmVqqpump?maker=CAuSaNrQwn1owGKxAxdY4oGD11tucCWNWvZkiX13Z32m","https://www.defined.fi/sol/4h4mKWJDruzj3EwccJbNcwsnwRAmKqph6uVRmVqqpump?maker=CAuSaNrQwn1owGKxAxdY4oGD11tucCWNWvZkiX13Z32m")</f>
        <v/>
      </c>
      <c r="M67">
        <f>HYPERLINK("https://dexscreener.com/solana/4h4mKWJDruzj3EwccJbNcwsnwRAmKqph6uVRmVqqpump?maker=CAuSaNrQwn1owGKxAxdY4oGD11tucCWNWvZkiX13Z32m","https://dexscreener.com/solana/4h4mKWJDruzj3EwccJbNcwsnwRAmKqph6uVRmVqqpump?maker=CAuSaNrQwn1owGKxAxdY4oGD11tucCWNWvZkiX13Z32m")</f>
        <v/>
      </c>
    </row>
    <row r="68">
      <c r="A68" t="inlineStr">
        <is>
          <t>BCVZrMXZgsgpjBqUX9qPLX4N6d5JUsC8MCj8zEvGpump</t>
        </is>
      </c>
      <c r="B68" t="inlineStr">
        <is>
          <t>tels</t>
        </is>
      </c>
      <c r="C68" t="n">
        <v>0</v>
      </c>
      <c r="D68" t="n">
        <v>-1.07</v>
      </c>
      <c r="E68" t="n">
        <v>-0.55</v>
      </c>
      <c r="F68" t="n">
        <v>1.93</v>
      </c>
      <c r="G68" t="n">
        <v>0.861</v>
      </c>
      <c r="H68" t="n">
        <v>2</v>
      </c>
      <c r="I68" t="n">
        <v>1</v>
      </c>
      <c r="J68" t="n">
        <v>-1</v>
      </c>
      <c r="K68" t="n">
        <v>-1</v>
      </c>
      <c r="L68">
        <f>HYPERLINK("https://www.defined.fi/sol/BCVZrMXZgsgpjBqUX9qPLX4N6d5JUsC8MCj8zEvGpump?maker=CAuSaNrQwn1owGKxAxdY4oGD11tucCWNWvZkiX13Z32m","https://www.defined.fi/sol/BCVZrMXZgsgpjBqUX9qPLX4N6d5JUsC8MCj8zEvGpump?maker=CAuSaNrQwn1owGKxAxdY4oGD11tucCWNWvZkiX13Z32m")</f>
        <v/>
      </c>
      <c r="M68">
        <f>HYPERLINK("https://dexscreener.com/solana/BCVZrMXZgsgpjBqUX9qPLX4N6d5JUsC8MCj8zEvGpump?maker=CAuSaNrQwn1owGKxAxdY4oGD11tucCWNWvZkiX13Z32m","https://dexscreener.com/solana/BCVZrMXZgsgpjBqUX9qPLX4N6d5JUsC8MCj8zEvGpump?maker=CAuSaNrQwn1owGKxAxdY4oGD11tucCWNWvZkiX13Z32m")</f>
        <v/>
      </c>
    </row>
    <row r="69">
      <c r="A69" t="inlineStr">
        <is>
          <t>8iZakU1tztcSTTPgx56U32ThSNigu2LbkzxdGmVupump</t>
        </is>
      </c>
      <c r="B69" t="inlineStr">
        <is>
          <t>0x</t>
        </is>
      </c>
      <c r="C69" t="n">
        <v>0</v>
      </c>
      <c r="D69" t="n">
        <v>-1.56</v>
      </c>
      <c r="E69" t="n">
        <v>-0.73</v>
      </c>
      <c r="F69" t="n">
        <v>2.13</v>
      </c>
      <c r="G69" t="n">
        <v>0.569</v>
      </c>
      <c r="H69" t="n">
        <v>5</v>
      </c>
      <c r="I69" t="n">
        <v>2</v>
      </c>
      <c r="J69" t="n">
        <v>-1</v>
      </c>
      <c r="K69" t="n">
        <v>-1</v>
      </c>
      <c r="L69">
        <f>HYPERLINK("https://www.defined.fi/sol/8iZakU1tztcSTTPgx56U32ThSNigu2LbkzxdGmVupump?maker=CAuSaNrQwn1owGKxAxdY4oGD11tucCWNWvZkiX13Z32m","https://www.defined.fi/sol/8iZakU1tztcSTTPgx56U32ThSNigu2LbkzxdGmVupump?maker=CAuSaNrQwn1owGKxAxdY4oGD11tucCWNWvZkiX13Z32m")</f>
        <v/>
      </c>
      <c r="M69">
        <f>HYPERLINK("https://dexscreener.com/solana/8iZakU1tztcSTTPgx56U32ThSNigu2LbkzxdGmVupump?maker=CAuSaNrQwn1owGKxAxdY4oGD11tucCWNWvZkiX13Z32m","https://dexscreener.com/solana/8iZakU1tztcSTTPgx56U32ThSNigu2LbkzxdGmVupump?maker=CAuSaNrQwn1owGKxAxdY4oGD11tucCWNWvZkiX13Z32m")</f>
        <v/>
      </c>
    </row>
    <row r="70">
      <c r="A70" t="inlineStr">
        <is>
          <t>AiBVmGQ5kzsLn422mgECxT22Q4ADMLwbGUjtfx5npump</t>
        </is>
      </c>
      <c r="B70" t="inlineStr">
        <is>
          <t>goatseus</t>
        </is>
      </c>
      <c r="C70" t="n">
        <v>0</v>
      </c>
      <c r="D70" t="n">
        <v>-0.751</v>
      </c>
      <c r="E70" t="n">
        <v>-1</v>
      </c>
      <c r="F70" t="n">
        <v>0.987</v>
      </c>
      <c r="G70" t="n">
        <v>0.236</v>
      </c>
      <c r="H70" t="n">
        <v>1</v>
      </c>
      <c r="I70" t="n">
        <v>1</v>
      </c>
      <c r="J70" t="n">
        <v>-1</v>
      </c>
      <c r="K70" t="n">
        <v>-1</v>
      </c>
      <c r="L70">
        <f>HYPERLINK("https://www.defined.fi/sol/AiBVmGQ5kzsLn422mgECxT22Q4ADMLwbGUjtfx5npump?maker=CAuSaNrQwn1owGKxAxdY4oGD11tucCWNWvZkiX13Z32m","https://www.defined.fi/sol/AiBVmGQ5kzsLn422mgECxT22Q4ADMLwbGUjtfx5npump?maker=CAuSaNrQwn1owGKxAxdY4oGD11tucCWNWvZkiX13Z32m")</f>
        <v/>
      </c>
      <c r="M70">
        <f>HYPERLINK("https://dexscreener.com/solana/AiBVmGQ5kzsLn422mgECxT22Q4ADMLwbGUjtfx5npump?maker=CAuSaNrQwn1owGKxAxdY4oGD11tucCWNWvZkiX13Z32m","https://dexscreener.com/solana/AiBVmGQ5kzsLn422mgECxT22Q4ADMLwbGUjtfx5npump?maker=CAuSaNrQwn1owGKxAxdY4oGD11tucCWNWvZkiX13Z32m")</f>
        <v/>
      </c>
    </row>
    <row r="71">
      <c r="A71" t="inlineStr">
        <is>
          <t>EAJwKJz2zPqvHdvfFfQ8o2Fa57G82UuZ9ZTnkMYPpump</t>
        </is>
      </c>
      <c r="B71" t="inlineStr">
        <is>
          <t>SM</t>
        </is>
      </c>
      <c r="C71" t="n">
        <v>0</v>
      </c>
      <c r="D71" t="n">
        <v>-0.781</v>
      </c>
      <c r="E71" t="n">
        <v>-0.8</v>
      </c>
      <c r="F71" t="n">
        <v>0.98</v>
      </c>
      <c r="G71" t="n">
        <v>0.199</v>
      </c>
      <c r="H71" t="n">
        <v>1</v>
      </c>
      <c r="I71" t="n">
        <v>1</v>
      </c>
      <c r="J71" t="n">
        <v>-1</v>
      </c>
      <c r="K71" t="n">
        <v>-1</v>
      </c>
      <c r="L71">
        <f>HYPERLINK("https://www.defined.fi/sol/EAJwKJz2zPqvHdvfFfQ8o2Fa57G82UuZ9ZTnkMYPpump?maker=CAuSaNrQwn1owGKxAxdY4oGD11tucCWNWvZkiX13Z32m","https://www.defined.fi/sol/EAJwKJz2zPqvHdvfFfQ8o2Fa57G82UuZ9ZTnkMYPpump?maker=CAuSaNrQwn1owGKxAxdY4oGD11tucCWNWvZkiX13Z32m")</f>
        <v/>
      </c>
      <c r="M71">
        <f>HYPERLINK("https://dexscreener.com/solana/EAJwKJz2zPqvHdvfFfQ8o2Fa57G82UuZ9ZTnkMYPpump?maker=CAuSaNrQwn1owGKxAxdY4oGD11tucCWNWvZkiX13Z32m","https://dexscreener.com/solana/EAJwKJz2zPqvHdvfFfQ8o2Fa57G82UuZ9ZTnkMYPpump?maker=CAuSaNrQwn1owGKxAxdY4oGD11tucCWNWvZkiX13Z32m")</f>
        <v/>
      </c>
    </row>
    <row r="72">
      <c r="A72" t="inlineStr">
        <is>
          <t>9wtFqbMCFDLwgEboVs3WJhVG2VgwdFBo3osqtqgXpump</t>
        </is>
      </c>
      <c r="B72" t="inlineStr">
        <is>
          <t>TEAPOT</t>
        </is>
      </c>
      <c r="C72" t="n">
        <v>1</v>
      </c>
      <c r="D72" t="n">
        <v>-0.19</v>
      </c>
      <c r="E72" t="n">
        <v>-0.2</v>
      </c>
      <c r="F72" t="n">
        <v>0.966</v>
      </c>
      <c r="G72" t="n">
        <v>0.776</v>
      </c>
      <c r="H72" t="n">
        <v>1</v>
      </c>
      <c r="I72" t="n">
        <v>1</v>
      </c>
      <c r="J72" t="n">
        <v>-1</v>
      </c>
      <c r="K72" t="n">
        <v>-1</v>
      </c>
      <c r="L72">
        <f>HYPERLINK("https://www.defined.fi/sol/9wtFqbMCFDLwgEboVs3WJhVG2VgwdFBo3osqtqgXpump?maker=CAuSaNrQwn1owGKxAxdY4oGD11tucCWNWvZkiX13Z32m","https://www.defined.fi/sol/9wtFqbMCFDLwgEboVs3WJhVG2VgwdFBo3osqtqgXpump?maker=CAuSaNrQwn1owGKxAxdY4oGD11tucCWNWvZkiX13Z32m")</f>
        <v/>
      </c>
      <c r="M72">
        <f>HYPERLINK("https://dexscreener.com/solana/9wtFqbMCFDLwgEboVs3WJhVG2VgwdFBo3osqtqgXpump?maker=CAuSaNrQwn1owGKxAxdY4oGD11tucCWNWvZkiX13Z32m","https://dexscreener.com/solana/9wtFqbMCFDLwgEboVs3WJhVG2VgwdFBo3osqtqgXpump?maker=CAuSaNrQwn1owGKxAxdY4oGD11tucCWNWvZkiX13Z32m")</f>
        <v/>
      </c>
    </row>
    <row r="73">
      <c r="A73" t="inlineStr">
        <is>
          <t>87t8G4enHgSTAdfHVsPxRCy5YfZZejQh44gTaoBcpump</t>
        </is>
      </c>
      <c r="B73" t="inlineStr">
        <is>
          <t>quantian1</t>
        </is>
      </c>
      <c r="C73" t="n">
        <v>1</v>
      </c>
      <c r="D73" t="n">
        <v>-0.342</v>
      </c>
      <c r="E73" t="n">
        <v>-0.71</v>
      </c>
      <c r="F73" t="n">
        <v>0.483</v>
      </c>
      <c r="G73" t="n">
        <v>0.141</v>
      </c>
      <c r="H73" t="n">
        <v>1</v>
      </c>
      <c r="I73" t="n">
        <v>1</v>
      </c>
      <c r="J73" t="n">
        <v>-1</v>
      </c>
      <c r="K73" t="n">
        <v>-1</v>
      </c>
      <c r="L73">
        <f>HYPERLINK("https://www.defined.fi/sol/87t8G4enHgSTAdfHVsPxRCy5YfZZejQh44gTaoBcpump?maker=CAuSaNrQwn1owGKxAxdY4oGD11tucCWNWvZkiX13Z32m","https://www.defined.fi/sol/87t8G4enHgSTAdfHVsPxRCy5YfZZejQh44gTaoBcpump?maker=CAuSaNrQwn1owGKxAxdY4oGD11tucCWNWvZkiX13Z32m")</f>
        <v/>
      </c>
      <c r="M73">
        <f>HYPERLINK("https://dexscreener.com/solana/87t8G4enHgSTAdfHVsPxRCy5YfZZejQh44gTaoBcpump?maker=CAuSaNrQwn1owGKxAxdY4oGD11tucCWNWvZkiX13Z32m","https://dexscreener.com/solana/87t8G4enHgSTAdfHVsPxRCy5YfZZejQh44gTaoBcpump?maker=CAuSaNrQwn1owGKxAxdY4oGD11tucCWNWvZkiX13Z32m")</f>
        <v/>
      </c>
    </row>
    <row r="74">
      <c r="A74" t="inlineStr">
        <is>
          <t>2tdpv3N6KaRZaoZqMCkkm46ed3AXXQoVNpcB4WYypump</t>
        </is>
      </c>
      <c r="B74" t="inlineStr">
        <is>
          <t>CP</t>
        </is>
      </c>
      <c r="C74" t="n">
        <v>1</v>
      </c>
      <c r="D74" t="n">
        <v>-1.13</v>
      </c>
      <c r="E74" t="n">
        <v>-0.9</v>
      </c>
      <c r="F74" t="n">
        <v>1.26</v>
      </c>
      <c r="G74" t="n">
        <v>0.123</v>
      </c>
      <c r="H74" t="n">
        <v>2</v>
      </c>
      <c r="I74" t="n">
        <v>1</v>
      </c>
      <c r="J74" t="n">
        <v>-1</v>
      </c>
      <c r="K74" t="n">
        <v>-1</v>
      </c>
      <c r="L74">
        <f>HYPERLINK("https://www.defined.fi/sol/2tdpv3N6KaRZaoZqMCkkm46ed3AXXQoVNpcB4WYypump?maker=CAuSaNrQwn1owGKxAxdY4oGD11tucCWNWvZkiX13Z32m","https://www.defined.fi/sol/2tdpv3N6KaRZaoZqMCkkm46ed3AXXQoVNpcB4WYypump?maker=CAuSaNrQwn1owGKxAxdY4oGD11tucCWNWvZkiX13Z32m")</f>
        <v/>
      </c>
      <c r="M74">
        <f>HYPERLINK("https://dexscreener.com/solana/2tdpv3N6KaRZaoZqMCkkm46ed3AXXQoVNpcB4WYypump?maker=CAuSaNrQwn1owGKxAxdY4oGD11tucCWNWvZkiX13Z32m","https://dexscreener.com/solana/2tdpv3N6KaRZaoZqMCkkm46ed3AXXQoVNpcB4WYypump?maker=CAuSaNrQwn1owGKxAxdY4oGD11tucCWNWvZkiX13Z32m")</f>
        <v/>
      </c>
    </row>
    <row r="75">
      <c r="A75" t="inlineStr">
        <is>
          <t>7TxBnsAAi1tsYB8GFE5sNYLFPvXp7ZC8sD5wrPYapump</t>
        </is>
      </c>
      <c r="B75" t="inlineStr">
        <is>
          <t>ccru</t>
        </is>
      </c>
      <c r="C75" t="n">
        <v>1</v>
      </c>
      <c r="D75" t="n">
        <v>2.36</v>
      </c>
      <c r="E75" t="n">
        <v>1.02</v>
      </c>
      <c r="F75" t="n">
        <v>2.32</v>
      </c>
      <c r="G75" t="n">
        <v>4.68</v>
      </c>
      <c r="H75" t="n">
        <v>3</v>
      </c>
      <c r="I75" t="n">
        <v>1</v>
      </c>
      <c r="J75" t="n">
        <v>-1</v>
      </c>
      <c r="K75" t="n">
        <v>-1</v>
      </c>
      <c r="L75">
        <f>HYPERLINK("https://www.defined.fi/sol/7TxBnsAAi1tsYB8GFE5sNYLFPvXp7ZC8sD5wrPYapump?maker=CAuSaNrQwn1owGKxAxdY4oGD11tucCWNWvZkiX13Z32m","https://www.defined.fi/sol/7TxBnsAAi1tsYB8GFE5sNYLFPvXp7ZC8sD5wrPYapump?maker=CAuSaNrQwn1owGKxAxdY4oGD11tucCWNWvZkiX13Z32m")</f>
        <v/>
      </c>
      <c r="M75">
        <f>HYPERLINK("https://dexscreener.com/solana/7TxBnsAAi1tsYB8GFE5sNYLFPvXp7ZC8sD5wrPYapump?maker=CAuSaNrQwn1owGKxAxdY4oGD11tucCWNWvZkiX13Z32m","https://dexscreener.com/solana/7TxBnsAAi1tsYB8GFE5sNYLFPvXp7ZC8sD5wrPYapump?maker=CAuSaNrQwn1owGKxAxdY4oGD11tucCWNWvZkiX13Z32m")</f>
        <v/>
      </c>
    </row>
    <row r="76">
      <c r="A76" t="inlineStr">
        <is>
          <t>FeJffr1sbDhkW2tKXTP41m2fRummU1jhb8Q7Pfiypump</t>
        </is>
      </c>
      <c r="B76" t="inlineStr">
        <is>
          <t>Cthulhu</t>
        </is>
      </c>
      <c r="C76" t="n">
        <v>1</v>
      </c>
      <c r="D76" t="n">
        <v>0.128</v>
      </c>
      <c r="E76" t="n">
        <v>0.06</v>
      </c>
      <c r="F76" t="n">
        <v>2.32</v>
      </c>
      <c r="G76" t="n">
        <v>2.45</v>
      </c>
      <c r="H76" t="n">
        <v>4</v>
      </c>
      <c r="I76" t="n">
        <v>1</v>
      </c>
      <c r="J76" t="n">
        <v>-1</v>
      </c>
      <c r="K76" t="n">
        <v>-1</v>
      </c>
      <c r="L76">
        <f>HYPERLINK("https://www.defined.fi/sol/FeJffr1sbDhkW2tKXTP41m2fRummU1jhb8Q7Pfiypump?maker=CAuSaNrQwn1owGKxAxdY4oGD11tucCWNWvZkiX13Z32m","https://www.defined.fi/sol/FeJffr1sbDhkW2tKXTP41m2fRummU1jhb8Q7Pfiypump?maker=CAuSaNrQwn1owGKxAxdY4oGD11tucCWNWvZkiX13Z32m")</f>
        <v/>
      </c>
      <c r="M76">
        <f>HYPERLINK("https://dexscreener.com/solana/FeJffr1sbDhkW2tKXTP41m2fRummU1jhb8Q7Pfiypump?maker=CAuSaNrQwn1owGKxAxdY4oGD11tucCWNWvZkiX13Z32m","https://dexscreener.com/solana/FeJffr1sbDhkW2tKXTP41m2fRummU1jhb8Q7Pfiypump?maker=CAuSaNrQwn1owGKxAxdY4oGD11tucCWNWvZkiX13Z32m")</f>
        <v/>
      </c>
    </row>
    <row r="77">
      <c r="A77" t="inlineStr">
        <is>
          <t>5VvzXybL3Zdz8DaCi7QqbFh1hDP9g3gNiKoPoeqBpump</t>
        </is>
      </c>
      <c r="B77" t="inlineStr">
        <is>
          <t>$LATE</t>
        </is>
      </c>
      <c r="C77" t="n">
        <v>1</v>
      </c>
      <c r="D77" t="n">
        <v>14.59</v>
      </c>
      <c r="E77" t="n">
        <v>0.35</v>
      </c>
      <c r="F77" t="n">
        <v>42.1</v>
      </c>
      <c r="G77" t="n">
        <v>56.7</v>
      </c>
      <c r="H77" t="n">
        <v>34</v>
      </c>
      <c r="I77" t="n">
        <v>15</v>
      </c>
      <c r="J77" t="n">
        <v>-1</v>
      </c>
      <c r="K77" t="n">
        <v>-1</v>
      </c>
      <c r="L77">
        <f>HYPERLINK("https://www.defined.fi/sol/5VvzXybL3Zdz8DaCi7QqbFh1hDP9g3gNiKoPoeqBpump?maker=CAuSaNrQwn1owGKxAxdY4oGD11tucCWNWvZkiX13Z32m","https://www.defined.fi/sol/5VvzXybL3Zdz8DaCi7QqbFh1hDP9g3gNiKoPoeqBpump?maker=CAuSaNrQwn1owGKxAxdY4oGD11tucCWNWvZkiX13Z32m")</f>
        <v/>
      </c>
      <c r="M77">
        <f>HYPERLINK("https://dexscreener.com/solana/5VvzXybL3Zdz8DaCi7QqbFh1hDP9g3gNiKoPoeqBpump?maker=CAuSaNrQwn1owGKxAxdY4oGD11tucCWNWvZkiX13Z32m","https://dexscreener.com/solana/5VvzXybL3Zdz8DaCi7QqbFh1hDP9g3gNiKoPoeqBpump?maker=CAuSaNrQwn1owGKxAxdY4oGD11tucCWNWvZkiX13Z32m")</f>
        <v/>
      </c>
    </row>
    <row r="78">
      <c r="A78" t="inlineStr">
        <is>
          <t>7XX64EidmTFff9rs4zqTX1VNJ8b5W8Hn1FReY83Gpump</t>
        </is>
      </c>
      <c r="B78" t="inlineStr">
        <is>
          <t>NONG</t>
        </is>
      </c>
      <c r="C78" t="n">
        <v>1</v>
      </c>
      <c r="D78" t="n">
        <v>0.598</v>
      </c>
      <c r="E78" t="n">
        <v>0.62</v>
      </c>
      <c r="F78" t="n">
        <v>0.967</v>
      </c>
      <c r="G78" t="n">
        <v>1.56</v>
      </c>
      <c r="H78" t="n">
        <v>1</v>
      </c>
      <c r="I78" t="n">
        <v>1</v>
      </c>
      <c r="J78" t="n">
        <v>-1</v>
      </c>
      <c r="K78" t="n">
        <v>-1</v>
      </c>
      <c r="L78">
        <f>HYPERLINK("https://www.defined.fi/sol/7XX64EidmTFff9rs4zqTX1VNJ8b5W8Hn1FReY83Gpump?maker=CAuSaNrQwn1owGKxAxdY4oGD11tucCWNWvZkiX13Z32m","https://www.defined.fi/sol/7XX64EidmTFff9rs4zqTX1VNJ8b5W8Hn1FReY83Gpump?maker=CAuSaNrQwn1owGKxAxdY4oGD11tucCWNWvZkiX13Z32m")</f>
        <v/>
      </c>
      <c r="M78">
        <f>HYPERLINK("https://dexscreener.com/solana/7XX64EidmTFff9rs4zqTX1VNJ8b5W8Hn1FReY83Gpump?maker=CAuSaNrQwn1owGKxAxdY4oGD11tucCWNWvZkiX13Z32m","https://dexscreener.com/solana/7XX64EidmTFff9rs4zqTX1VNJ8b5W8Hn1FReY83Gpump?maker=CAuSaNrQwn1owGKxAxdY4oGD11tucCWNWvZkiX13Z32m")</f>
        <v/>
      </c>
    </row>
    <row r="79">
      <c r="A79" t="inlineStr">
        <is>
          <t>qZZte1CcmoDHTkYDQ8p4jRdqGrFvv6CugYA5fSLpump</t>
        </is>
      </c>
      <c r="B79" t="inlineStr">
        <is>
          <t>PHOO</t>
        </is>
      </c>
      <c r="C79" t="n">
        <v>1</v>
      </c>
      <c r="D79" t="n">
        <v>0.015</v>
      </c>
      <c r="E79" t="n">
        <v>0.01</v>
      </c>
      <c r="F79" t="n">
        <v>1.94</v>
      </c>
      <c r="G79" t="n">
        <v>1.95</v>
      </c>
      <c r="H79" t="n">
        <v>1</v>
      </c>
      <c r="I79" t="n">
        <v>1</v>
      </c>
      <c r="J79" t="n">
        <v>-1</v>
      </c>
      <c r="K79" t="n">
        <v>-1</v>
      </c>
      <c r="L79">
        <f>HYPERLINK("https://www.defined.fi/sol/qZZte1CcmoDHTkYDQ8p4jRdqGrFvv6CugYA5fSLpump?maker=CAuSaNrQwn1owGKxAxdY4oGD11tucCWNWvZkiX13Z32m","https://www.defined.fi/sol/qZZte1CcmoDHTkYDQ8p4jRdqGrFvv6CugYA5fSLpump?maker=CAuSaNrQwn1owGKxAxdY4oGD11tucCWNWvZkiX13Z32m")</f>
        <v/>
      </c>
      <c r="M79">
        <f>HYPERLINK("https://dexscreener.com/solana/qZZte1CcmoDHTkYDQ8p4jRdqGrFvv6CugYA5fSLpump?maker=CAuSaNrQwn1owGKxAxdY4oGD11tucCWNWvZkiX13Z32m","https://dexscreener.com/solana/qZZte1CcmoDHTkYDQ8p4jRdqGrFvv6CugYA5fSLpump?maker=CAuSaNrQwn1owGKxAxdY4oGD11tucCWNWvZkiX13Z32m")</f>
        <v/>
      </c>
    </row>
    <row r="80">
      <c r="A80" t="inlineStr">
        <is>
          <t>J5tXLKfpQtGwtpkUfgghmtvfMbcAairCXR8KuDhipump</t>
        </is>
      </c>
      <c r="B80" t="inlineStr">
        <is>
          <t>BabyChad</t>
        </is>
      </c>
      <c r="C80" t="n">
        <v>1</v>
      </c>
      <c r="D80" t="n">
        <v>0.137</v>
      </c>
      <c r="E80" t="n">
        <v>0.07000000000000001</v>
      </c>
      <c r="F80" t="n">
        <v>1.84</v>
      </c>
      <c r="G80" t="n">
        <v>1.98</v>
      </c>
      <c r="H80" t="n">
        <v>1</v>
      </c>
      <c r="I80" t="n">
        <v>1</v>
      </c>
      <c r="J80" t="n">
        <v>-1</v>
      </c>
      <c r="K80" t="n">
        <v>-1</v>
      </c>
      <c r="L80">
        <f>HYPERLINK("https://www.defined.fi/sol/J5tXLKfpQtGwtpkUfgghmtvfMbcAairCXR8KuDhipump?maker=CAuSaNrQwn1owGKxAxdY4oGD11tucCWNWvZkiX13Z32m","https://www.defined.fi/sol/J5tXLKfpQtGwtpkUfgghmtvfMbcAairCXR8KuDhipump?maker=CAuSaNrQwn1owGKxAxdY4oGD11tucCWNWvZkiX13Z32m")</f>
        <v/>
      </c>
      <c r="M80">
        <f>HYPERLINK("https://dexscreener.com/solana/J5tXLKfpQtGwtpkUfgghmtvfMbcAairCXR8KuDhipump?maker=CAuSaNrQwn1owGKxAxdY4oGD11tucCWNWvZkiX13Z32m","https://dexscreener.com/solana/J5tXLKfpQtGwtpkUfgghmtvfMbcAairCXR8KuDhipump?maker=CAuSaNrQwn1owGKxAxdY4oGD11tucCWNWvZkiX13Z32m")</f>
        <v/>
      </c>
    </row>
    <row r="81">
      <c r="A81" t="inlineStr">
        <is>
          <t>CWsXHtuXxBRDqMHmGVa7ngEiGFEJ7ECjUVwj1wNSpump</t>
        </is>
      </c>
      <c r="B81" t="inlineStr">
        <is>
          <t>AMIDA</t>
        </is>
      </c>
      <c r="C81" t="n">
        <v>1</v>
      </c>
      <c r="D81" t="n">
        <v>-0.827</v>
      </c>
      <c r="E81" t="n">
        <v>-1</v>
      </c>
      <c r="F81" t="n">
        <v>1.93</v>
      </c>
      <c r="G81" t="n">
        <v>1.11</v>
      </c>
      <c r="H81" t="n">
        <v>2</v>
      </c>
      <c r="I81" t="n">
        <v>2</v>
      </c>
      <c r="J81" t="n">
        <v>-1</v>
      </c>
      <c r="K81" t="n">
        <v>-1</v>
      </c>
      <c r="L81">
        <f>HYPERLINK("https://www.defined.fi/sol/CWsXHtuXxBRDqMHmGVa7ngEiGFEJ7ECjUVwj1wNSpump?maker=CAuSaNrQwn1owGKxAxdY4oGD11tucCWNWvZkiX13Z32m","https://www.defined.fi/sol/CWsXHtuXxBRDqMHmGVa7ngEiGFEJ7ECjUVwj1wNSpump?maker=CAuSaNrQwn1owGKxAxdY4oGD11tucCWNWvZkiX13Z32m")</f>
        <v/>
      </c>
      <c r="M81">
        <f>HYPERLINK("https://dexscreener.com/solana/CWsXHtuXxBRDqMHmGVa7ngEiGFEJ7ECjUVwj1wNSpump?maker=CAuSaNrQwn1owGKxAxdY4oGD11tucCWNWvZkiX13Z32m","https://dexscreener.com/solana/CWsXHtuXxBRDqMHmGVa7ngEiGFEJ7ECjUVwj1wNSpump?maker=CAuSaNrQwn1owGKxAxdY4oGD11tucCWNWvZkiX13Z32m")</f>
        <v/>
      </c>
    </row>
    <row r="82">
      <c r="A82" t="inlineStr">
        <is>
          <t>KBFs8Zb1V1tT9x7Ba3AWQo8jSNyL6GLuXjBx6kHpump</t>
        </is>
      </c>
      <c r="B82" t="inlineStr">
        <is>
          <t>$HIVE</t>
        </is>
      </c>
      <c r="C82" t="n">
        <v>1</v>
      </c>
      <c r="D82" t="n">
        <v>-1.28</v>
      </c>
      <c r="E82" t="n">
        <v>-0.45</v>
      </c>
      <c r="F82" t="n">
        <v>2.85</v>
      </c>
      <c r="G82" t="n">
        <v>1.57</v>
      </c>
      <c r="H82" t="n">
        <v>3</v>
      </c>
      <c r="I82" t="n">
        <v>1</v>
      </c>
      <c r="J82" t="n">
        <v>-1</v>
      </c>
      <c r="K82" t="n">
        <v>-1</v>
      </c>
      <c r="L82">
        <f>HYPERLINK("https://www.defined.fi/sol/KBFs8Zb1V1tT9x7Ba3AWQo8jSNyL6GLuXjBx6kHpump?maker=CAuSaNrQwn1owGKxAxdY4oGD11tucCWNWvZkiX13Z32m","https://www.defined.fi/sol/KBFs8Zb1V1tT9x7Ba3AWQo8jSNyL6GLuXjBx6kHpump?maker=CAuSaNrQwn1owGKxAxdY4oGD11tucCWNWvZkiX13Z32m")</f>
        <v/>
      </c>
      <c r="M82">
        <f>HYPERLINK("https://dexscreener.com/solana/KBFs8Zb1V1tT9x7Ba3AWQo8jSNyL6GLuXjBx6kHpump?maker=CAuSaNrQwn1owGKxAxdY4oGD11tucCWNWvZkiX13Z32m","https://dexscreener.com/solana/KBFs8Zb1V1tT9x7Ba3AWQo8jSNyL6GLuXjBx6kHpump?maker=CAuSaNrQwn1owGKxAxdY4oGD11tucCWNWvZkiX13Z32m")</f>
        <v/>
      </c>
    </row>
    <row r="83">
      <c r="A83" t="inlineStr">
        <is>
          <t>Ezu6Eg4SNxT6s7pKacmAR2HMxTe67rRjAU5r82UJpump</t>
        </is>
      </c>
      <c r="B83" t="inlineStr">
        <is>
          <t>THEIA</t>
        </is>
      </c>
      <c r="C83" t="n">
        <v>1</v>
      </c>
      <c r="D83" t="n">
        <v>0.283</v>
      </c>
      <c r="E83" t="n">
        <v>-1</v>
      </c>
      <c r="F83" t="n">
        <v>0.967</v>
      </c>
      <c r="G83" t="n">
        <v>1.25</v>
      </c>
      <c r="H83" t="n">
        <v>1</v>
      </c>
      <c r="I83" t="n">
        <v>1</v>
      </c>
      <c r="J83" t="n">
        <v>-1</v>
      </c>
      <c r="K83" t="n">
        <v>-1</v>
      </c>
      <c r="L83">
        <f>HYPERLINK("https://www.defined.fi/sol/Ezu6Eg4SNxT6s7pKacmAR2HMxTe67rRjAU5r82UJpump?maker=CAuSaNrQwn1owGKxAxdY4oGD11tucCWNWvZkiX13Z32m","https://www.defined.fi/sol/Ezu6Eg4SNxT6s7pKacmAR2HMxTe67rRjAU5r82UJpump?maker=CAuSaNrQwn1owGKxAxdY4oGD11tucCWNWvZkiX13Z32m")</f>
        <v/>
      </c>
      <c r="M83">
        <f>HYPERLINK("https://dexscreener.com/solana/Ezu6Eg4SNxT6s7pKacmAR2HMxTe67rRjAU5r82UJpump?maker=CAuSaNrQwn1owGKxAxdY4oGD11tucCWNWvZkiX13Z32m","https://dexscreener.com/solana/Ezu6Eg4SNxT6s7pKacmAR2HMxTe67rRjAU5r82UJpump?maker=CAuSaNrQwn1owGKxAxdY4oGD11tucCWNWvZkiX13Z32m")</f>
        <v/>
      </c>
    </row>
    <row r="84">
      <c r="A84" t="inlineStr">
        <is>
          <t>ETZDTrZp1tWSTPHf22cyUXiv5xGzXuBFEwJAsE8ypump</t>
        </is>
      </c>
      <c r="B84" t="inlineStr">
        <is>
          <t>xcog</t>
        </is>
      </c>
      <c r="C84" t="n">
        <v>1</v>
      </c>
      <c r="D84" t="n">
        <v>21.76</v>
      </c>
      <c r="E84" t="n">
        <v>1.13</v>
      </c>
      <c r="F84" t="n">
        <v>19.27</v>
      </c>
      <c r="G84" t="n">
        <v>41.04</v>
      </c>
      <c r="H84" t="n">
        <v>16</v>
      </c>
      <c r="I84" t="n">
        <v>8</v>
      </c>
      <c r="J84" t="n">
        <v>-1</v>
      </c>
      <c r="K84" t="n">
        <v>-1</v>
      </c>
      <c r="L84">
        <f>HYPERLINK("https://www.defined.fi/sol/ETZDTrZp1tWSTPHf22cyUXiv5xGzXuBFEwJAsE8ypump?maker=CAuSaNrQwn1owGKxAxdY4oGD11tucCWNWvZkiX13Z32m","https://www.defined.fi/sol/ETZDTrZp1tWSTPHf22cyUXiv5xGzXuBFEwJAsE8ypump?maker=CAuSaNrQwn1owGKxAxdY4oGD11tucCWNWvZkiX13Z32m")</f>
        <v/>
      </c>
      <c r="M84">
        <f>HYPERLINK("https://dexscreener.com/solana/ETZDTrZp1tWSTPHf22cyUXiv5xGzXuBFEwJAsE8ypump?maker=CAuSaNrQwn1owGKxAxdY4oGD11tucCWNWvZkiX13Z32m","https://dexscreener.com/solana/ETZDTrZp1tWSTPHf22cyUXiv5xGzXuBFEwJAsE8ypump?maker=CAuSaNrQwn1owGKxAxdY4oGD11tucCWNWvZkiX13Z32m")</f>
        <v/>
      </c>
    </row>
    <row r="85">
      <c r="A85" t="inlineStr">
        <is>
          <t>3jATvMMpTmMjVCg2iAEY6Mg2CuTJMebRpcUoovJZpump</t>
        </is>
      </c>
      <c r="B85" t="inlineStr">
        <is>
          <t>SOLAGOTCHI</t>
        </is>
      </c>
      <c r="C85" t="n">
        <v>1</v>
      </c>
      <c r="D85" t="n">
        <v>-0.326</v>
      </c>
      <c r="E85" t="n">
        <v>-0.24</v>
      </c>
      <c r="F85" t="n">
        <v>1.36</v>
      </c>
      <c r="G85" t="n">
        <v>1.03</v>
      </c>
      <c r="H85" t="n">
        <v>2</v>
      </c>
      <c r="I85" t="n">
        <v>1</v>
      </c>
      <c r="J85" t="n">
        <v>-1</v>
      </c>
      <c r="K85" t="n">
        <v>-1</v>
      </c>
      <c r="L85">
        <f>HYPERLINK("https://www.defined.fi/sol/3jATvMMpTmMjVCg2iAEY6Mg2CuTJMebRpcUoovJZpump?maker=CAuSaNrQwn1owGKxAxdY4oGD11tucCWNWvZkiX13Z32m","https://www.defined.fi/sol/3jATvMMpTmMjVCg2iAEY6Mg2CuTJMebRpcUoovJZpump?maker=CAuSaNrQwn1owGKxAxdY4oGD11tucCWNWvZkiX13Z32m")</f>
        <v/>
      </c>
      <c r="M85">
        <f>HYPERLINK("https://dexscreener.com/solana/3jATvMMpTmMjVCg2iAEY6Mg2CuTJMebRpcUoovJZpump?maker=CAuSaNrQwn1owGKxAxdY4oGD11tucCWNWvZkiX13Z32m","https://dexscreener.com/solana/3jATvMMpTmMjVCg2iAEY6Mg2CuTJMebRpcUoovJZpump?maker=CAuSaNrQwn1owGKxAxdY4oGD11tucCWNWvZkiX13Z32m")</f>
        <v/>
      </c>
    </row>
    <row r="86">
      <c r="A86" t="inlineStr">
        <is>
          <t>AgX57sxGHL2sUMmsiFrAXZExpzJVbdhnHwauGAVtpump</t>
        </is>
      </c>
      <c r="B86" t="inlineStr">
        <is>
          <t>Mika</t>
        </is>
      </c>
      <c r="C86" t="n">
        <v>1</v>
      </c>
      <c r="D86" t="n">
        <v>-0.062</v>
      </c>
      <c r="E86" t="n">
        <v>-0.06</v>
      </c>
      <c r="F86" t="n">
        <v>0.971</v>
      </c>
      <c r="G86" t="n">
        <v>0.909</v>
      </c>
      <c r="H86" t="n">
        <v>1</v>
      </c>
      <c r="I86" t="n">
        <v>1</v>
      </c>
      <c r="J86" t="n">
        <v>-1</v>
      </c>
      <c r="K86" t="n">
        <v>-1</v>
      </c>
      <c r="L86">
        <f>HYPERLINK("https://www.defined.fi/sol/AgX57sxGHL2sUMmsiFrAXZExpzJVbdhnHwauGAVtpump?maker=CAuSaNrQwn1owGKxAxdY4oGD11tucCWNWvZkiX13Z32m","https://www.defined.fi/sol/AgX57sxGHL2sUMmsiFrAXZExpzJVbdhnHwauGAVtpump?maker=CAuSaNrQwn1owGKxAxdY4oGD11tucCWNWvZkiX13Z32m")</f>
        <v/>
      </c>
      <c r="M86">
        <f>HYPERLINK("https://dexscreener.com/solana/AgX57sxGHL2sUMmsiFrAXZExpzJVbdhnHwauGAVtpump?maker=CAuSaNrQwn1owGKxAxdY4oGD11tucCWNWvZkiX13Z32m","https://dexscreener.com/solana/AgX57sxGHL2sUMmsiFrAXZExpzJVbdhnHwauGAVtpump?maker=CAuSaNrQwn1owGKxAxdY4oGD11tucCWNWvZkiX13Z32m")</f>
        <v/>
      </c>
    </row>
    <row r="87">
      <c r="A87" t="inlineStr">
        <is>
          <t>7WMh8NGrjgqQGUF8UX6GRwAAAfVJ57EvgzvDsgEmpump</t>
        </is>
      </c>
      <c r="B87" t="inlineStr">
        <is>
          <t>teno</t>
        </is>
      </c>
      <c r="C87" t="n">
        <v>1</v>
      </c>
      <c r="D87" t="n">
        <v>7.11</v>
      </c>
      <c r="E87" t="n">
        <v>0.5</v>
      </c>
      <c r="F87" t="n">
        <v>14.11</v>
      </c>
      <c r="G87" t="n">
        <v>21.22</v>
      </c>
      <c r="H87" t="n">
        <v>16</v>
      </c>
      <c r="I87" t="n">
        <v>5</v>
      </c>
      <c r="J87" t="n">
        <v>-1</v>
      </c>
      <c r="K87" t="n">
        <v>-1</v>
      </c>
      <c r="L87">
        <f>HYPERLINK("https://www.defined.fi/sol/7WMh8NGrjgqQGUF8UX6GRwAAAfVJ57EvgzvDsgEmpump?maker=CAuSaNrQwn1owGKxAxdY4oGD11tucCWNWvZkiX13Z32m","https://www.defined.fi/sol/7WMh8NGrjgqQGUF8UX6GRwAAAfVJ57EvgzvDsgEmpump?maker=CAuSaNrQwn1owGKxAxdY4oGD11tucCWNWvZkiX13Z32m")</f>
        <v/>
      </c>
      <c r="M87">
        <f>HYPERLINK("https://dexscreener.com/solana/7WMh8NGrjgqQGUF8UX6GRwAAAfVJ57EvgzvDsgEmpump?maker=CAuSaNrQwn1owGKxAxdY4oGD11tucCWNWvZkiX13Z32m","https://dexscreener.com/solana/7WMh8NGrjgqQGUF8UX6GRwAAAfVJ57EvgzvDsgEmpump?maker=CAuSaNrQwn1owGKxAxdY4oGD11tucCWNWvZkiX13Z32m")</f>
        <v/>
      </c>
    </row>
    <row r="88">
      <c r="A88" t="inlineStr">
        <is>
          <t>8cFyz8SmFHXtUrkAfJLczJXNuazZSfuZbf8Gv4jCpump</t>
        </is>
      </c>
      <c r="B88" t="inlineStr">
        <is>
          <t>Zazzles</t>
        </is>
      </c>
      <c r="C88" t="n">
        <v>1</v>
      </c>
      <c r="D88" t="n">
        <v>0.237</v>
      </c>
      <c r="E88" t="n">
        <v>0.25</v>
      </c>
      <c r="F88" t="n">
        <v>0.964</v>
      </c>
      <c r="G88" t="n">
        <v>1.2</v>
      </c>
      <c r="H88" t="n">
        <v>1</v>
      </c>
      <c r="I88" t="n">
        <v>1</v>
      </c>
      <c r="J88" t="n">
        <v>-1</v>
      </c>
      <c r="K88" t="n">
        <v>-1</v>
      </c>
      <c r="L88">
        <f>HYPERLINK("https://www.defined.fi/sol/8cFyz8SmFHXtUrkAfJLczJXNuazZSfuZbf8Gv4jCpump?maker=CAuSaNrQwn1owGKxAxdY4oGD11tucCWNWvZkiX13Z32m","https://www.defined.fi/sol/8cFyz8SmFHXtUrkAfJLczJXNuazZSfuZbf8Gv4jCpump?maker=CAuSaNrQwn1owGKxAxdY4oGD11tucCWNWvZkiX13Z32m")</f>
        <v/>
      </c>
      <c r="M88">
        <f>HYPERLINK("https://dexscreener.com/solana/8cFyz8SmFHXtUrkAfJLczJXNuazZSfuZbf8Gv4jCpump?maker=CAuSaNrQwn1owGKxAxdY4oGD11tucCWNWvZkiX13Z32m","https://dexscreener.com/solana/8cFyz8SmFHXtUrkAfJLczJXNuazZSfuZbf8Gv4jCpump?maker=CAuSaNrQwn1owGKxAxdY4oGD11tucCWNWvZkiX13Z32m")</f>
        <v/>
      </c>
    </row>
    <row r="89">
      <c r="A89" t="inlineStr">
        <is>
          <t>51g8szUwF5XQ9gS9zTATQkEWys4sb8dwsgyCzRM6pump</t>
        </is>
      </c>
      <c r="B89" t="inlineStr">
        <is>
          <t>METASPIRIT</t>
        </is>
      </c>
      <c r="C89" t="n">
        <v>1</v>
      </c>
      <c r="D89" t="n">
        <v>-0.1</v>
      </c>
      <c r="E89" t="n">
        <v>-1</v>
      </c>
      <c r="F89" t="n">
        <v>0.146</v>
      </c>
      <c r="G89" t="n">
        <v>0.046</v>
      </c>
      <c r="H89" t="n">
        <v>1</v>
      </c>
      <c r="I89" t="n">
        <v>1</v>
      </c>
      <c r="J89" t="n">
        <v>-1</v>
      </c>
      <c r="K89" t="n">
        <v>-1</v>
      </c>
      <c r="L89">
        <f>HYPERLINK("https://www.defined.fi/sol/51g8szUwF5XQ9gS9zTATQkEWys4sb8dwsgyCzRM6pump?maker=CAuSaNrQwn1owGKxAxdY4oGD11tucCWNWvZkiX13Z32m","https://www.defined.fi/sol/51g8szUwF5XQ9gS9zTATQkEWys4sb8dwsgyCzRM6pump?maker=CAuSaNrQwn1owGKxAxdY4oGD11tucCWNWvZkiX13Z32m")</f>
        <v/>
      </c>
      <c r="M89">
        <f>HYPERLINK("https://dexscreener.com/solana/51g8szUwF5XQ9gS9zTATQkEWys4sb8dwsgyCzRM6pump?maker=CAuSaNrQwn1owGKxAxdY4oGD11tucCWNWvZkiX13Z32m","https://dexscreener.com/solana/51g8szUwF5XQ9gS9zTATQkEWys4sb8dwsgyCzRM6pump?maker=CAuSaNrQwn1owGKxAxdY4oGD11tucCWNWvZkiX13Z32m")</f>
        <v/>
      </c>
    </row>
    <row r="90">
      <c r="A90" t="inlineStr">
        <is>
          <t>75dh1aVyE88DiDDqN396Lkbcf4Kxj2KNGJRCTkcUpump</t>
        </is>
      </c>
      <c r="B90" t="inlineStr">
        <is>
          <t>JANUS</t>
        </is>
      </c>
      <c r="C90" t="n">
        <v>1</v>
      </c>
      <c r="D90" t="n">
        <v>0.042</v>
      </c>
      <c r="E90" t="n">
        <v>0.03</v>
      </c>
      <c r="F90" t="n">
        <v>1.55</v>
      </c>
      <c r="G90" t="n">
        <v>1.59</v>
      </c>
      <c r="H90" t="n">
        <v>2</v>
      </c>
      <c r="I90" t="n">
        <v>1</v>
      </c>
      <c r="J90" t="n">
        <v>-1</v>
      </c>
      <c r="K90" t="n">
        <v>-1</v>
      </c>
      <c r="L90">
        <f>HYPERLINK("https://www.defined.fi/sol/75dh1aVyE88DiDDqN396Lkbcf4Kxj2KNGJRCTkcUpump?maker=CAuSaNrQwn1owGKxAxdY4oGD11tucCWNWvZkiX13Z32m","https://www.defined.fi/sol/75dh1aVyE88DiDDqN396Lkbcf4Kxj2KNGJRCTkcUpump?maker=CAuSaNrQwn1owGKxAxdY4oGD11tucCWNWvZkiX13Z32m")</f>
        <v/>
      </c>
      <c r="M90">
        <f>HYPERLINK("https://dexscreener.com/solana/75dh1aVyE88DiDDqN396Lkbcf4Kxj2KNGJRCTkcUpump?maker=CAuSaNrQwn1owGKxAxdY4oGD11tucCWNWvZkiX13Z32m","https://dexscreener.com/solana/75dh1aVyE88DiDDqN396Lkbcf4Kxj2KNGJRCTkcUpump?maker=CAuSaNrQwn1owGKxAxdY4oGD11tucCWNWvZkiX13Z32m")</f>
        <v/>
      </c>
    </row>
    <row r="91">
      <c r="A91" t="inlineStr">
        <is>
          <t>JA6AwzJjFJDqnNNE211RWsaXkoeUge5sKXHCE8g6pump</t>
        </is>
      </c>
      <c r="B91" t="inlineStr">
        <is>
          <t>rooncoin</t>
        </is>
      </c>
      <c r="C91" t="n">
        <v>1</v>
      </c>
      <c r="D91" t="n">
        <v>-1.1</v>
      </c>
      <c r="E91" t="n">
        <v>-0.76</v>
      </c>
      <c r="F91" t="n">
        <v>1.45</v>
      </c>
      <c r="G91" t="n">
        <v>0.348</v>
      </c>
      <c r="H91" t="n">
        <v>2</v>
      </c>
      <c r="I91" t="n">
        <v>1</v>
      </c>
      <c r="J91" t="n">
        <v>-1</v>
      </c>
      <c r="K91" t="n">
        <v>-1</v>
      </c>
      <c r="L91">
        <f>HYPERLINK("https://www.defined.fi/sol/JA6AwzJjFJDqnNNE211RWsaXkoeUge5sKXHCE8g6pump?maker=CAuSaNrQwn1owGKxAxdY4oGD11tucCWNWvZkiX13Z32m","https://www.defined.fi/sol/JA6AwzJjFJDqnNNE211RWsaXkoeUge5sKXHCE8g6pump?maker=CAuSaNrQwn1owGKxAxdY4oGD11tucCWNWvZkiX13Z32m")</f>
        <v/>
      </c>
      <c r="M91">
        <f>HYPERLINK("https://dexscreener.com/solana/JA6AwzJjFJDqnNNE211RWsaXkoeUge5sKXHCE8g6pump?maker=CAuSaNrQwn1owGKxAxdY4oGD11tucCWNWvZkiX13Z32m","https://dexscreener.com/solana/JA6AwzJjFJDqnNNE211RWsaXkoeUge5sKXHCE8g6pump?maker=CAuSaNrQwn1owGKxAxdY4oGD11tucCWNWvZkiX13Z32m")</f>
        <v/>
      </c>
    </row>
    <row r="92">
      <c r="A92" t="inlineStr">
        <is>
          <t>8VNz5ty1uXLWfBsFqtN4tNiLkg1gijC4Jj1D6Z4BpCnx</t>
        </is>
      </c>
      <c r="B92" t="inlineStr">
        <is>
          <t>mindfk</t>
        </is>
      </c>
      <c r="C92" t="n">
        <v>1</v>
      </c>
      <c r="D92" t="n">
        <v>-0.769</v>
      </c>
      <c r="E92" t="n">
        <v>-0.78</v>
      </c>
      <c r="F92" t="n">
        <v>0.989</v>
      </c>
      <c r="G92" t="n">
        <v>0.221</v>
      </c>
      <c r="H92" t="n">
        <v>1</v>
      </c>
      <c r="I92" t="n">
        <v>1</v>
      </c>
      <c r="J92" t="n">
        <v>-1</v>
      </c>
      <c r="K92" t="n">
        <v>-1</v>
      </c>
      <c r="L92">
        <f>HYPERLINK("https://www.defined.fi/sol/8VNz5ty1uXLWfBsFqtN4tNiLkg1gijC4Jj1D6Z4BpCnx?maker=CAuSaNrQwn1owGKxAxdY4oGD11tucCWNWvZkiX13Z32m","https://www.defined.fi/sol/8VNz5ty1uXLWfBsFqtN4tNiLkg1gijC4Jj1D6Z4BpCnx?maker=CAuSaNrQwn1owGKxAxdY4oGD11tucCWNWvZkiX13Z32m")</f>
        <v/>
      </c>
      <c r="M92">
        <f>HYPERLINK("https://dexscreener.com/solana/8VNz5ty1uXLWfBsFqtN4tNiLkg1gijC4Jj1D6Z4BpCnx?maker=CAuSaNrQwn1owGKxAxdY4oGD11tucCWNWvZkiX13Z32m","https://dexscreener.com/solana/8VNz5ty1uXLWfBsFqtN4tNiLkg1gijC4Jj1D6Z4BpCnx?maker=CAuSaNrQwn1owGKxAxdY4oGD11tucCWNWvZkiX13Z32m")</f>
        <v/>
      </c>
    </row>
    <row r="93">
      <c r="A93" t="inlineStr">
        <is>
          <t>7RAoyjJFgd4QVCcZ5paoXQskpH8v3S13A8jHUCXCpump</t>
        </is>
      </c>
      <c r="B93" t="inlineStr">
        <is>
          <t>ETHAI</t>
        </is>
      </c>
      <c r="C93" t="n">
        <v>1</v>
      </c>
      <c r="D93" t="n">
        <v>-0.337</v>
      </c>
      <c r="E93" t="n">
        <v>-0.25</v>
      </c>
      <c r="F93" t="n">
        <v>1.36</v>
      </c>
      <c r="G93" t="n">
        <v>1.02</v>
      </c>
      <c r="H93" t="n">
        <v>2</v>
      </c>
      <c r="I93" t="n">
        <v>1</v>
      </c>
      <c r="J93" t="n">
        <v>-1</v>
      </c>
      <c r="K93" t="n">
        <v>-1</v>
      </c>
      <c r="L93">
        <f>HYPERLINK("https://www.defined.fi/sol/7RAoyjJFgd4QVCcZ5paoXQskpH8v3S13A8jHUCXCpump?maker=CAuSaNrQwn1owGKxAxdY4oGD11tucCWNWvZkiX13Z32m","https://www.defined.fi/sol/7RAoyjJFgd4QVCcZ5paoXQskpH8v3S13A8jHUCXCpump?maker=CAuSaNrQwn1owGKxAxdY4oGD11tucCWNWvZkiX13Z32m")</f>
        <v/>
      </c>
      <c r="M93">
        <f>HYPERLINK("https://dexscreener.com/solana/7RAoyjJFgd4QVCcZ5paoXQskpH8v3S13A8jHUCXCpump?maker=CAuSaNrQwn1owGKxAxdY4oGD11tucCWNWvZkiX13Z32m","https://dexscreener.com/solana/7RAoyjJFgd4QVCcZ5paoXQskpH8v3S13A8jHUCXCpump?maker=CAuSaNrQwn1owGKxAxdY4oGD11tucCWNWvZkiX13Z32m")</f>
        <v/>
      </c>
    </row>
    <row r="94">
      <c r="A94" t="inlineStr">
        <is>
          <t>ASuLL9SrJwnUVxDHaX5igty1Ms4DNf3yBoYVmkAvpump</t>
        </is>
      </c>
      <c r="B94" t="inlineStr">
        <is>
          <t>FELIX</t>
        </is>
      </c>
      <c r="C94" t="n">
        <v>1</v>
      </c>
      <c r="D94" t="n">
        <v>-0.9340000000000001</v>
      </c>
      <c r="E94" t="n">
        <v>-0.6899999999999999</v>
      </c>
      <c r="F94" t="n">
        <v>1.36</v>
      </c>
      <c r="G94" t="n">
        <v>0.43</v>
      </c>
      <c r="H94" t="n">
        <v>2</v>
      </c>
      <c r="I94" t="n">
        <v>1</v>
      </c>
      <c r="J94" t="n">
        <v>-1</v>
      </c>
      <c r="K94" t="n">
        <v>-1</v>
      </c>
      <c r="L94">
        <f>HYPERLINK("https://www.defined.fi/sol/ASuLL9SrJwnUVxDHaX5igty1Ms4DNf3yBoYVmkAvpump?maker=CAuSaNrQwn1owGKxAxdY4oGD11tucCWNWvZkiX13Z32m","https://www.defined.fi/sol/ASuLL9SrJwnUVxDHaX5igty1Ms4DNf3yBoYVmkAvpump?maker=CAuSaNrQwn1owGKxAxdY4oGD11tucCWNWvZkiX13Z32m")</f>
        <v/>
      </c>
      <c r="M94">
        <f>HYPERLINK("https://dexscreener.com/solana/ASuLL9SrJwnUVxDHaX5igty1Ms4DNf3yBoYVmkAvpump?maker=CAuSaNrQwn1owGKxAxdY4oGD11tucCWNWvZkiX13Z32m","https://dexscreener.com/solana/ASuLL9SrJwnUVxDHaX5igty1Ms4DNf3yBoYVmkAvpump?maker=CAuSaNrQwn1owGKxAxdY4oGD11tucCWNWvZkiX13Z32m")</f>
        <v/>
      </c>
    </row>
    <row r="95">
      <c r="A95" t="inlineStr">
        <is>
          <t>BfmftGM7W7nVicF3ccBTrGfh4RzS6xM4gQpDwJDjaZCt</t>
        </is>
      </c>
      <c r="B95" t="inlineStr">
        <is>
          <t>DAKEN</t>
        </is>
      </c>
      <c r="C95" t="n">
        <v>1</v>
      </c>
      <c r="D95" t="n">
        <v>-0.131</v>
      </c>
      <c r="E95" t="n">
        <v>-0.04</v>
      </c>
      <c r="F95" t="n">
        <v>3.46</v>
      </c>
      <c r="G95" t="n">
        <v>3.33</v>
      </c>
      <c r="H95" t="n">
        <v>3</v>
      </c>
      <c r="I95" t="n">
        <v>1</v>
      </c>
      <c r="J95" t="n">
        <v>-1</v>
      </c>
      <c r="K95" t="n">
        <v>-1</v>
      </c>
      <c r="L95">
        <f>HYPERLINK("https://www.defined.fi/sol/BfmftGM7W7nVicF3ccBTrGfh4RzS6xM4gQpDwJDjaZCt?maker=CAuSaNrQwn1owGKxAxdY4oGD11tucCWNWvZkiX13Z32m","https://www.defined.fi/sol/BfmftGM7W7nVicF3ccBTrGfh4RzS6xM4gQpDwJDjaZCt?maker=CAuSaNrQwn1owGKxAxdY4oGD11tucCWNWvZkiX13Z32m")</f>
        <v/>
      </c>
      <c r="M95">
        <f>HYPERLINK("https://dexscreener.com/solana/BfmftGM7W7nVicF3ccBTrGfh4RzS6xM4gQpDwJDjaZCt?maker=CAuSaNrQwn1owGKxAxdY4oGD11tucCWNWvZkiX13Z32m","https://dexscreener.com/solana/BfmftGM7W7nVicF3ccBTrGfh4RzS6xM4gQpDwJDjaZCt?maker=CAuSaNrQwn1owGKxAxdY4oGD11tucCWNWvZkiX13Z32m")</f>
        <v/>
      </c>
    </row>
    <row r="96">
      <c r="A96" t="inlineStr">
        <is>
          <t>7h4T3UmF4gYn7ZjmyQ1NjEmCd4pM4GNw46onLGypump</t>
        </is>
      </c>
      <c r="B96" t="inlineStr">
        <is>
          <t>unknown_7h4T</t>
        </is>
      </c>
      <c r="C96" t="n">
        <v>1</v>
      </c>
      <c r="D96" t="n">
        <v>0.017</v>
      </c>
      <c r="E96" t="n">
        <v>0.01</v>
      </c>
      <c r="F96" t="n">
        <v>2.42</v>
      </c>
      <c r="G96" t="n">
        <v>2.44</v>
      </c>
      <c r="H96" t="n">
        <v>1</v>
      </c>
      <c r="I96" t="n">
        <v>1</v>
      </c>
      <c r="J96" t="n">
        <v>-1</v>
      </c>
      <c r="K96" t="n">
        <v>-1</v>
      </c>
      <c r="L96">
        <f>HYPERLINK("https://www.defined.fi/sol/7h4T3UmF4gYn7ZjmyQ1NjEmCd4pM4GNw46onLGypump?maker=CAuSaNrQwn1owGKxAxdY4oGD11tucCWNWvZkiX13Z32m","https://www.defined.fi/sol/7h4T3UmF4gYn7ZjmyQ1NjEmCd4pM4GNw46onLGypump?maker=CAuSaNrQwn1owGKxAxdY4oGD11tucCWNWvZkiX13Z32m")</f>
        <v/>
      </c>
      <c r="M96">
        <f>HYPERLINK("https://dexscreener.com/solana/7h4T3UmF4gYn7ZjmyQ1NjEmCd4pM4GNw46onLGypump?maker=CAuSaNrQwn1owGKxAxdY4oGD11tucCWNWvZkiX13Z32m","https://dexscreener.com/solana/7h4T3UmF4gYn7ZjmyQ1NjEmCd4pM4GNw46onLGypump?maker=CAuSaNrQwn1owGKxAxdY4oGD11tucCWNWvZkiX13Z32m")</f>
        <v/>
      </c>
    </row>
    <row r="97">
      <c r="A97" t="inlineStr">
        <is>
          <t>4Tx58YQDTePfuf26MQwxrE61ovAXZm2DkQNwoGjxpump</t>
        </is>
      </c>
      <c r="B97" t="inlineStr">
        <is>
          <t>Joi</t>
        </is>
      </c>
      <c r="C97" t="n">
        <v>1</v>
      </c>
      <c r="D97" t="n">
        <v>2.04</v>
      </c>
      <c r="E97" t="n">
        <v>2.11</v>
      </c>
      <c r="F97" t="n">
        <v>0.968</v>
      </c>
      <c r="G97" t="n">
        <v>3.01</v>
      </c>
      <c r="H97" t="n">
        <v>1</v>
      </c>
      <c r="I97" t="n">
        <v>1</v>
      </c>
      <c r="J97" t="n">
        <v>-1</v>
      </c>
      <c r="K97" t="n">
        <v>-1</v>
      </c>
      <c r="L97">
        <f>HYPERLINK("https://www.defined.fi/sol/4Tx58YQDTePfuf26MQwxrE61ovAXZm2DkQNwoGjxpump?maker=CAuSaNrQwn1owGKxAxdY4oGD11tucCWNWvZkiX13Z32m","https://www.defined.fi/sol/4Tx58YQDTePfuf26MQwxrE61ovAXZm2DkQNwoGjxpump?maker=CAuSaNrQwn1owGKxAxdY4oGD11tucCWNWvZkiX13Z32m")</f>
        <v/>
      </c>
      <c r="M97">
        <f>HYPERLINK("https://dexscreener.com/solana/4Tx58YQDTePfuf26MQwxrE61ovAXZm2DkQNwoGjxpump?maker=CAuSaNrQwn1owGKxAxdY4oGD11tucCWNWvZkiX13Z32m","https://dexscreener.com/solana/4Tx58YQDTePfuf26MQwxrE61ovAXZm2DkQNwoGjxpump?maker=CAuSaNrQwn1owGKxAxdY4oGD11tucCWNWvZkiX13Z32m")</f>
        <v/>
      </c>
    </row>
    <row r="98">
      <c r="A98" t="inlineStr">
        <is>
          <t>id8Ce1auzNrDrftvZLzBEd3WvSAj7P7LvpkS2WPpump</t>
        </is>
      </c>
      <c r="B98" t="inlineStr">
        <is>
          <t>DRUG</t>
        </is>
      </c>
      <c r="C98" t="n">
        <v>1</v>
      </c>
      <c r="D98" t="n">
        <v>-0.516</v>
      </c>
      <c r="E98" t="n">
        <v>-0.53</v>
      </c>
      <c r="F98" t="n">
        <v>0.97</v>
      </c>
      <c r="G98" t="n">
        <v>0.453</v>
      </c>
      <c r="H98" t="n">
        <v>1</v>
      </c>
      <c r="I98" t="n">
        <v>1</v>
      </c>
      <c r="J98" t="n">
        <v>-1</v>
      </c>
      <c r="K98" t="n">
        <v>-1</v>
      </c>
      <c r="L98">
        <f>HYPERLINK("https://www.defined.fi/sol/id8Ce1auzNrDrftvZLzBEd3WvSAj7P7LvpkS2WPpump?maker=CAuSaNrQwn1owGKxAxdY4oGD11tucCWNWvZkiX13Z32m","https://www.defined.fi/sol/id8Ce1auzNrDrftvZLzBEd3WvSAj7P7LvpkS2WPpump?maker=CAuSaNrQwn1owGKxAxdY4oGD11tucCWNWvZkiX13Z32m")</f>
        <v/>
      </c>
      <c r="M98">
        <f>HYPERLINK("https://dexscreener.com/solana/id8Ce1auzNrDrftvZLzBEd3WvSAj7P7LvpkS2WPpump?maker=CAuSaNrQwn1owGKxAxdY4oGD11tucCWNWvZkiX13Z32m","https://dexscreener.com/solana/id8Ce1auzNrDrftvZLzBEd3WvSAj7P7LvpkS2WPpump?maker=CAuSaNrQwn1owGKxAxdY4oGD11tucCWNWvZkiX13Z32m")</f>
        <v/>
      </c>
    </row>
    <row r="99">
      <c r="A99" t="inlineStr">
        <is>
          <t>FsdxPycbNXJ1nbWPKQxootbBMDfxxDUhSYeCx7pppump</t>
        </is>
      </c>
      <c r="B99" t="inlineStr">
        <is>
          <t>BALLBALL</t>
        </is>
      </c>
      <c r="C99" t="n">
        <v>1</v>
      </c>
      <c r="D99" t="n">
        <v>-2.18</v>
      </c>
      <c r="E99" t="n">
        <v>-0.96</v>
      </c>
      <c r="F99" t="n">
        <v>2.28</v>
      </c>
      <c r="G99" t="n">
        <v>0.101</v>
      </c>
      <c r="H99" t="n">
        <v>3</v>
      </c>
      <c r="I99" t="n">
        <v>1</v>
      </c>
      <c r="J99" t="n">
        <v>-1</v>
      </c>
      <c r="K99" t="n">
        <v>-1</v>
      </c>
      <c r="L99">
        <f>HYPERLINK("https://www.defined.fi/sol/FsdxPycbNXJ1nbWPKQxootbBMDfxxDUhSYeCx7pppump?maker=CAuSaNrQwn1owGKxAxdY4oGD11tucCWNWvZkiX13Z32m","https://www.defined.fi/sol/FsdxPycbNXJ1nbWPKQxootbBMDfxxDUhSYeCx7pppump?maker=CAuSaNrQwn1owGKxAxdY4oGD11tucCWNWvZkiX13Z32m")</f>
        <v/>
      </c>
      <c r="M99">
        <f>HYPERLINK("https://dexscreener.com/solana/FsdxPycbNXJ1nbWPKQxootbBMDfxxDUhSYeCx7pppump?maker=CAuSaNrQwn1owGKxAxdY4oGD11tucCWNWvZkiX13Z32m","https://dexscreener.com/solana/FsdxPycbNXJ1nbWPKQxootbBMDfxxDUhSYeCx7pppump?maker=CAuSaNrQwn1owGKxAxdY4oGD11tucCWNWvZkiX13Z32m")</f>
        <v/>
      </c>
    </row>
    <row r="100">
      <c r="A100" t="inlineStr">
        <is>
          <t>7C2zjSrWjKNXJnSdDKfgLwAkdF6YSpH1FgXaja94pump</t>
        </is>
      </c>
      <c r="B100" t="inlineStr">
        <is>
          <t>BALLBALL</t>
        </is>
      </c>
      <c r="C100" t="n">
        <v>1</v>
      </c>
      <c r="D100" t="n">
        <v>-0.132</v>
      </c>
      <c r="E100" t="n">
        <v>-0.27</v>
      </c>
      <c r="F100" t="n">
        <v>0.485</v>
      </c>
      <c r="G100" t="n">
        <v>0.353</v>
      </c>
      <c r="H100" t="n">
        <v>1</v>
      </c>
      <c r="I100" t="n">
        <v>1</v>
      </c>
      <c r="J100" t="n">
        <v>-1</v>
      </c>
      <c r="K100" t="n">
        <v>-1</v>
      </c>
      <c r="L100">
        <f>HYPERLINK("https://www.defined.fi/sol/7C2zjSrWjKNXJnSdDKfgLwAkdF6YSpH1FgXaja94pump?maker=CAuSaNrQwn1owGKxAxdY4oGD11tucCWNWvZkiX13Z32m","https://www.defined.fi/sol/7C2zjSrWjKNXJnSdDKfgLwAkdF6YSpH1FgXaja94pump?maker=CAuSaNrQwn1owGKxAxdY4oGD11tucCWNWvZkiX13Z32m")</f>
        <v/>
      </c>
      <c r="M100">
        <f>HYPERLINK("https://dexscreener.com/solana/7C2zjSrWjKNXJnSdDKfgLwAkdF6YSpH1FgXaja94pump?maker=CAuSaNrQwn1owGKxAxdY4oGD11tucCWNWvZkiX13Z32m","https://dexscreener.com/solana/7C2zjSrWjKNXJnSdDKfgLwAkdF6YSpH1FgXaja94pump?maker=CAuSaNrQwn1owGKxAxdY4oGD11tucCWNWvZkiX13Z32m")</f>
        <v/>
      </c>
    </row>
    <row r="101">
      <c r="A101" t="inlineStr">
        <is>
          <t>974h6gyb8rFJcu1Yhm3ujdmHfhLB98dBKXiGCFSJpump</t>
        </is>
      </c>
      <c r="B101" t="inlineStr">
        <is>
          <t>ARCHIE</t>
        </is>
      </c>
      <c r="C101" t="n">
        <v>1</v>
      </c>
      <c r="D101" t="n">
        <v>0.07199999999999999</v>
      </c>
      <c r="E101" t="n">
        <v>0.07000000000000001</v>
      </c>
      <c r="F101" t="n">
        <v>0.96</v>
      </c>
      <c r="G101" t="n">
        <v>1.03</v>
      </c>
      <c r="H101" t="n">
        <v>1</v>
      </c>
      <c r="I101" t="n">
        <v>1</v>
      </c>
      <c r="J101" t="n">
        <v>-1</v>
      </c>
      <c r="K101" t="n">
        <v>-1</v>
      </c>
      <c r="L101">
        <f>HYPERLINK("https://www.defined.fi/sol/974h6gyb8rFJcu1Yhm3ujdmHfhLB98dBKXiGCFSJpump?maker=CAuSaNrQwn1owGKxAxdY4oGD11tucCWNWvZkiX13Z32m","https://www.defined.fi/sol/974h6gyb8rFJcu1Yhm3ujdmHfhLB98dBKXiGCFSJpump?maker=CAuSaNrQwn1owGKxAxdY4oGD11tucCWNWvZkiX13Z32m")</f>
        <v/>
      </c>
      <c r="M101">
        <f>HYPERLINK("https://dexscreener.com/solana/974h6gyb8rFJcu1Yhm3ujdmHfhLB98dBKXiGCFSJpump?maker=CAuSaNrQwn1owGKxAxdY4oGD11tucCWNWvZkiX13Z32m","https://dexscreener.com/solana/974h6gyb8rFJcu1Yhm3ujdmHfhLB98dBKXiGCFSJpump?maker=CAuSaNrQwn1owGKxAxdY4oGD11tucCWNWvZkiX13Z32m")</f>
        <v/>
      </c>
    </row>
    <row r="102">
      <c r="A102" t="inlineStr">
        <is>
          <t>6MCG6QNB2Bp2KRqsstYo8GxcjcGeb2DC3DS7kXX9pump</t>
        </is>
      </c>
      <c r="B102" t="inlineStr">
        <is>
          <t>lulo</t>
        </is>
      </c>
      <c r="C102" t="n">
        <v>1</v>
      </c>
      <c r="D102" t="n">
        <v>-1.59</v>
      </c>
      <c r="E102" t="n">
        <v>-0.77</v>
      </c>
      <c r="F102" t="n">
        <v>2.06</v>
      </c>
      <c r="G102" t="n">
        <v>0.468</v>
      </c>
      <c r="H102" t="n">
        <v>4</v>
      </c>
      <c r="I102" t="n">
        <v>1</v>
      </c>
      <c r="J102" t="n">
        <v>-1</v>
      </c>
      <c r="K102" t="n">
        <v>-1</v>
      </c>
      <c r="L102">
        <f>HYPERLINK("https://www.defined.fi/sol/6MCG6QNB2Bp2KRqsstYo8GxcjcGeb2DC3DS7kXX9pump?maker=CAuSaNrQwn1owGKxAxdY4oGD11tucCWNWvZkiX13Z32m","https://www.defined.fi/sol/6MCG6QNB2Bp2KRqsstYo8GxcjcGeb2DC3DS7kXX9pump?maker=CAuSaNrQwn1owGKxAxdY4oGD11tucCWNWvZkiX13Z32m")</f>
        <v/>
      </c>
      <c r="M102">
        <f>HYPERLINK("https://dexscreener.com/solana/6MCG6QNB2Bp2KRqsstYo8GxcjcGeb2DC3DS7kXX9pump?maker=CAuSaNrQwn1owGKxAxdY4oGD11tucCWNWvZkiX13Z32m","https://dexscreener.com/solana/6MCG6QNB2Bp2KRqsstYo8GxcjcGeb2DC3DS7kXX9pump?maker=CAuSaNrQwn1owGKxAxdY4oGD11tucCWNWvZkiX13Z32m")</f>
        <v/>
      </c>
    </row>
    <row r="103">
      <c r="A103" t="inlineStr">
        <is>
          <t>E3pU9piMVEubx3YH4msN826cpaKdAga9zjTQc2dxpump</t>
        </is>
      </c>
      <c r="B103" t="inlineStr">
        <is>
          <t>CHARLIE</t>
        </is>
      </c>
      <c r="C103" t="n">
        <v>1</v>
      </c>
      <c r="D103" t="n">
        <v>-0.12</v>
      </c>
      <c r="E103" t="n">
        <v>-0.25</v>
      </c>
      <c r="F103" t="n">
        <v>0.484</v>
      </c>
      <c r="G103" t="n">
        <v>0.365</v>
      </c>
      <c r="H103" t="n">
        <v>1</v>
      </c>
      <c r="I103" t="n">
        <v>1</v>
      </c>
      <c r="J103" t="n">
        <v>-1</v>
      </c>
      <c r="K103" t="n">
        <v>-1</v>
      </c>
      <c r="L103">
        <f>HYPERLINK("https://www.defined.fi/sol/E3pU9piMVEubx3YH4msN826cpaKdAga9zjTQc2dxpump?maker=CAuSaNrQwn1owGKxAxdY4oGD11tucCWNWvZkiX13Z32m","https://www.defined.fi/sol/E3pU9piMVEubx3YH4msN826cpaKdAga9zjTQc2dxpump?maker=CAuSaNrQwn1owGKxAxdY4oGD11tucCWNWvZkiX13Z32m")</f>
        <v/>
      </c>
      <c r="M103">
        <f>HYPERLINK("https://dexscreener.com/solana/E3pU9piMVEubx3YH4msN826cpaKdAga9zjTQc2dxpump?maker=CAuSaNrQwn1owGKxAxdY4oGD11tucCWNWvZkiX13Z32m","https://dexscreener.com/solana/E3pU9piMVEubx3YH4msN826cpaKdAga9zjTQc2dxpump?maker=CAuSaNrQwn1owGKxAxdY4oGD11tucCWNWvZkiX13Z32m")</f>
        <v/>
      </c>
    </row>
    <row r="104">
      <c r="A104" t="inlineStr">
        <is>
          <t>F2xBLb6jj39LJ5rg6wh8VaTq9CLEvDqLFL9gxmEapump</t>
        </is>
      </c>
      <c r="B104" t="inlineStr">
        <is>
          <t>Fu</t>
        </is>
      </c>
      <c r="C104" t="n">
        <v>2</v>
      </c>
      <c r="D104" t="n">
        <v>-9.449999999999999</v>
      </c>
      <c r="E104" t="n">
        <v>-0.79</v>
      </c>
      <c r="F104" t="n">
        <v>11.93</v>
      </c>
      <c r="G104" t="n">
        <v>2.49</v>
      </c>
      <c r="H104" t="n">
        <v>14</v>
      </c>
      <c r="I104" t="n">
        <v>2</v>
      </c>
      <c r="J104" t="n">
        <v>-1</v>
      </c>
      <c r="K104" t="n">
        <v>-1</v>
      </c>
      <c r="L104">
        <f>HYPERLINK("https://www.defined.fi/sol/F2xBLb6jj39LJ5rg6wh8VaTq9CLEvDqLFL9gxmEapump?maker=CAuSaNrQwn1owGKxAxdY4oGD11tucCWNWvZkiX13Z32m","https://www.defined.fi/sol/F2xBLb6jj39LJ5rg6wh8VaTq9CLEvDqLFL9gxmEapump?maker=CAuSaNrQwn1owGKxAxdY4oGD11tucCWNWvZkiX13Z32m")</f>
        <v/>
      </c>
      <c r="M104">
        <f>HYPERLINK("https://dexscreener.com/solana/F2xBLb6jj39LJ5rg6wh8VaTq9CLEvDqLFL9gxmEapump?maker=CAuSaNrQwn1owGKxAxdY4oGD11tucCWNWvZkiX13Z32m","https://dexscreener.com/solana/F2xBLb6jj39LJ5rg6wh8VaTq9CLEvDqLFL9gxmEapump?maker=CAuSaNrQwn1owGKxAxdY4oGD11tucCWNWvZkiX13Z32m")</f>
        <v/>
      </c>
    </row>
    <row r="105">
      <c r="A105" t="inlineStr">
        <is>
          <t>D85UjuRzazGeSS24E8yFy4DtKczmipwFNew4SKe1dEBy</t>
        </is>
      </c>
      <c r="B105" t="inlineStr">
        <is>
          <t>OGGIE</t>
        </is>
      </c>
      <c r="C105" t="n">
        <v>2</v>
      </c>
      <c r="D105" t="n">
        <v>0.495</v>
      </c>
      <c r="E105" t="n">
        <v>0.26</v>
      </c>
      <c r="F105" t="n">
        <v>1.93</v>
      </c>
      <c r="G105" t="n">
        <v>2.43</v>
      </c>
      <c r="H105" t="n">
        <v>1</v>
      </c>
      <c r="I105" t="n">
        <v>1</v>
      </c>
      <c r="J105" t="n">
        <v>-1</v>
      </c>
      <c r="K105" t="n">
        <v>-1</v>
      </c>
      <c r="L105">
        <f>HYPERLINK("https://www.defined.fi/sol/D85UjuRzazGeSS24E8yFy4DtKczmipwFNew4SKe1dEBy?maker=CAuSaNrQwn1owGKxAxdY4oGD11tucCWNWvZkiX13Z32m","https://www.defined.fi/sol/D85UjuRzazGeSS24E8yFy4DtKczmipwFNew4SKe1dEBy?maker=CAuSaNrQwn1owGKxAxdY4oGD11tucCWNWvZkiX13Z32m")</f>
        <v/>
      </c>
      <c r="M105">
        <f>HYPERLINK("https://dexscreener.com/solana/D85UjuRzazGeSS24E8yFy4DtKczmipwFNew4SKe1dEBy?maker=CAuSaNrQwn1owGKxAxdY4oGD11tucCWNWvZkiX13Z32m","https://dexscreener.com/solana/D85UjuRzazGeSS24E8yFy4DtKczmipwFNew4SKe1dEBy?maker=CAuSaNrQwn1owGKxAxdY4oGD11tucCWNWvZkiX13Z32m")</f>
        <v/>
      </c>
    </row>
    <row r="106">
      <c r="A106" t="inlineStr">
        <is>
          <t>N2faGE8j6vn2cJevgmw4XfPeVpGvtw4iPUghLvPpump</t>
        </is>
      </c>
      <c r="B106" t="inlineStr">
        <is>
          <t>D.O.G.E</t>
        </is>
      </c>
      <c r="C106" t="n">
        <v>2</v>
      </c>
      <c r="D106" t="n">
        <v>0.418</v>
      </c>
      <c r="E106" t="n">
        <v>0.18</v>
      </c>
      <c r="F106" t="n">
        <v>2.36</v>
      </c>
      <c r="G106" t="n">
        <v>2.78</v>
      </c>
      <c r="H106" t="n">
        <v>2</v>
      </c>
      <c r="I106" t="n">
        <v>1</v>
      </c>
      <c r="J106" t="n">
        <v>-1</v>
      </c>
      <c r="K106" t="n">
        <v>-1</v>
      </c>
      <c r="L106">
        <f>HYPERLINK("https://www.defined.fi/sol/N2faGE8j6vn2cJevgmw4XfPeVpGvtw4iPUghLvPpump?maker=CAuSaNrQwn1owGKxAxdY4oGD11tucCWNWvZkiX13Z32m","https://www.defined.fi/sol/N2faGE8j6vn2cJevgmw4XfPeVpGvtw4iPUghLvPpump?maker=CAuSaNrQwn1owGKxAxdY4oGD11tucCWNWvZkiX13Z32m")</f>
        <v/>
      </c>
      <c r="M106">
        <f>HYPERLINK("https://dexscreener.com/solana/N2faGE8j6vn2cJevgmw4XfPeVpGvtw4iPUghLvPpump?maker=CAuSaNrQwn1owGKxAxdY4oGD11tucCWNWvZkiX13Z32m","https://dexscreener.com/solana/N2faGE8j6vn2cJevgmw4XfPeVpGvtw4iPUghLvPpump?maker=CAuSaNrQwn1owGKxAxdY4oGD11tucCWNWvZkiX13Z32m")</f>
        <v/>
      </c>
    </row>
    <row r="107">
      <c r="A107" t="inlineStr">
        <is>
          <t>3xxWaAHds2omysJgGgaqJMb3SASnca6map3RZZSkVHju</t>
        </is>
      </c>
      <c r="B107" t="inlineStr">
        <is>
          <t>Brian</t>
        </is>
      </c>
      <c r="C107" t="n">
        <v>2</v>
      </c>
      <c r="D107" t="n">
        <v>-0.117</v>
      </c>
      <c r="E107" t="n">
        <v>-0.06</v>
      </c>
      <c r="F107" t="n">
        <v>1.96</v>
      </c>
      <c r="G107" t="n">
        <v>1.84</v>
      </c>
      <c r="H107" t="n">
        <v>3</v>
      </c>
      <c r="I107" t="n">
        <v>1</v>
      </c>
      <c r="J107" t="n">
        <v>-1</v>
      </c>
      <c r="K107" t="n">
        <v>-1</v>
      </c>
      <c r="L107">
        <f>HYPERLINK("https://www.defined.fi/sol/3xxWaAHds2omysJgGgaqJMb3SASnca6map3RZZSkVHju?maker=CAuSaNrQwn1owGKxAxdY4oGD11tucCWNWvZkiX13Z32m","https://www.defined.fi/sol/3xxWaAHds2omysJgGgaqJMb3SASnca6map3RZZSkVHju?maker=CAuSaNrQwn1owGKxAxdY4oGD11tucCWNWvZkiX13Z32m")</f>
        <v/>
      </c>
      <c r="M107">
        <f>HYPERLINK("https://dexscreener.com/solana/3xxWaAHds2omysJgGgaqJMb3SASnca6map3RZZSkVHju?maker=CAuSaNrQwn1owGKxAxdY4oGD11tucCWNWvZkiX13Z32m","https://dexscreener.com/solana/3xxWaAHds2omysJgGgaqJMb3SASnca6map3RZZSkVHju?maker=CAuSaNrQwn1owGKxAxdY4oGD11tucCWNWvZkiX13Z32m")</f>
        <v/>
      </c>
    </row>
    <row r="108">
      <c r="A108" t="inlineStr">
        <is>
          <t>5VUgYkZxBRt3ZQb2PK1c1h8WvmCJ6h3DVFdsSYvpVyzd</t>
        </is>
      </c>
      <c r="B108" t="inlineStr">
        <is>
          <t>KIBSHI</t>
        </is>
      </c>
      <c r="C108" t="n">
        <v>2</v>
      </c>
      <c r="D108" t="n">
        <v>-1.09</v>
      </c>
      <c r="E108" t="n">
        <v>-0.8100000000000001</v>
      </c>
      <c r="F108" t="n">
        <v>1.35</v>
      </c>
      <c r="G108" t="n">
        <v>0.256</v>
      </c>
      <c r="H108" t="n">
        <v>2</v>
      </c>
      <c r="I108" t="n">
        <v>1</v>
      </c>
      <c r="J108" t="n">
        <v>-1</v>
      </c>
      <c r="K108" t="n">
        <v>-1</v>
      </c>
      <c r="L108">
        <f>HYPERLINK("https://www.defined.fi/sol/5VUgYkZxBRt3ZQb2PK1c1h8WvmCJ6h3DVFdsSYvpVyzd?maker=CAuSaNrQwn1owGKxAxdY4oGD11tucCWNWvZkiX13Z32m","https://www.defined.fi/sol/5VUgYkZxBRt3ZQb2PK1c1h8WvmCJ6h3DVFdsSYvpVyzd?maker=CAuSaNrQwn1owGKxAxdY4oGD11tucCWNWvZkiX13Z32m")</f>
        <v/>
      </c>
      <c r="M108">
        <f>HYPERLINK("https://dexscreener.com/solana/5VUgYkZxBRt3ZQb2PK1c1h8WvmCJ6h3DVFdsSYvpVyzd?maker=CAuSaNrQwn1owGKxAxdY4oGD11tucCWNWvZkiX13Z32m","https://dexscreener.com/solana/5VUgYkZxBRt3ZQb2PK1c1h8WvmCJ6h3DVFdsSYvpVyzd?maker=CAuSaNrQwn1owGKxAxdY4oGD11tucCWNWvZkiX13Z32m")</f>
        <v/>
      </c>
    </row>
    <row r="109">
      <c r="A109" t="inlineStr">
        <is>
          <t>HHHAQiV5ab5obPsBUCRZHJh6bmoUqPGmmvi1tG5epump</t>
        </is>
      </c>
      <c r="B109" t="inlineStr">
        <is>
          <t>VOODOO</t>
        </is>
      </c>
      <c r="C109" t="n">
        <v>2</v>
      </c>
      <c r="D109" t="n">
        <v>-0.329</v>
      </c>
      <c r="E109" t="n">
        <v>-1</v>
      </c>
      <c r="F109" t="n">
        <v>0.869</v>
      </c>
      <c r="G109" t="n">
        <v>0.539</v>
      </c>
      <c r="H109" t="n">
        <v>2</v>
      </c>
      <c r="I109" t="n">
        <v>1</v>
      </c>
      <c r="J109" t="n">
        <v>-1</v>
      </c>
      <c r="K109" t="n">
        <v>-1</v>
      </c>
      <c r="L109">
        <f>HYPERLINK("https://www.defined.fi/sol/HHHAQiV5ab5obPsBUCRZHJh6bmoUqPGmmvi1tG5epump?maker=CAuSaNrQwn1owGKxAxdY4oGD11tucCWNWvZkiX13Z32m","https://www.defined.fi/sol/HHHAQiV5ab5obPsBUCRZHJh6bmoUqPGmmvi1tG5epump?maker=CAuSaNrQwn1owGKxAxdY4oGD11tucCWNWvZkiX13Z32m")</f>
        <v/>
      </c>
      <c r="M109">
        <f>HYPERLINK("https://dexscreener.com/solana/HHHAQiV5ab5obPsBUCRZHJh6bmoUqPGmmvi1tG5epump?maker=CAuSaNrQwn1owGKxAxdY4oGD11tucCWNWvZkiX13Z32m","https://dexscreener.com/solana/HHHAQiV5ab5obPsBUCRZHJh6bmoUqPGmmvi1tG5epump?maker=CAuSaNrQwn1owGKxAxdY4oGD11tucCWNWvZkiX13Z32m")</f>
        <v/>
      </c>
    </row>
    <row r="110">
      <c r="A110" t="inlineStr">
        <is>
          <t>HAVUrTHqHNs1JTdVdXHAd2LKWjoRC6pDGD3bVF9Fpump</t>
        </is>
      </c>
      <c r="B110" t="inlineStr">
        <is>
          <t>TUBGIRL</t>
        </is>
      </c>
      <c r="C110" t="n">
        <v>2</v>
      </c>
      <c r="D110" t="n">
        <v>-0.507</v>
      </c>
      <c r="E110" t="n">
        <v>-0.17</v>
      </c>
      <c r="F110" t="n">
        <v>2.89</v>
      </c>
      <c r="G110" t="n">
        <v>2.38</v>
      </c>
      <c r="H110" t="n">
        <v>3</v>
      </c>
      <c r="I110" t="n">
        <v>1</v>
      </c>
      <c r="J110" t="n">
        <v>-1</v>
      </c>
      <c r="K110" t="n">
        <v>-1</v>
      </c>
      <c r="L110">
        <f>HYPERLINK("https://www.defined.fi/sol/HAVUrTHqHNs1JTdVdXHAd2LKWjoRC6pDGD3bVF9Fpump?maker=CAuSaNrQwn1owGKxAxdY4oGD11tucCWNWvZkiX13Z32m","https://www.defined.fi/sol/HAVUrTHqHNs1JTdVdXHAd2LKWjoRC6pDGD3bVF9Fpump?maker=CAuSaNrQwn1owGKxAxdY4oGD11tucCWNWvZkiX13Z32m")</f>
        <v/>
      </c>
      <c r="M110">
        <f>HYPERLINK("https://dexscreener.com/solana/HAVUrTHqHNs1JTdVdXHAd2LKWjoRC6pDGD3bVF9Fpump?maker=CAuSaNrQwn1owGKxAxdY4oGD11tucCWNWvZkiX13Z32m","https://dexscreener.com/solana/HAVUrTHqHNs1JTdVdXHAd2LKWjoRC6pDGD3bVF9Fpump?maker=CAuSaNrQwn1owGKxAxdY4oGD11tucCWNWvZkiX13Z32m")</f>
        <v/>
      </c>
    </row>
    <row r="111">
      <c r="A111" t="inlineStr">
        <is>
          <t>BoAQaykj3LtkM2Brevc7cQcRAzpqcsP47nJ2rkyopump</t>
        </is>
      </c>
      <c r="B111" t="inlineStr">
        <is>
          <t>FOREST</t>
        </is>
      </c>
      <c r="C111" t="n">
        <v>2</v>
      </c>
      <c r="D111" t="n">
        <v>-1.3</v>
      </c>
      <c r="E111" t="n">
        <v>-0.2</v>
      </c>
      <c r="F111" t="n">
        <v>6.65</v>
      </c>
      <c r="G111" t="n">
        <v>5.35</v>
      </c>
      <c r="H111" t="n">
        <v>2</v>
      </c>
      <c r="I111" t="n">
        <v>1</v>
      </c>
      <c r="J111" t="n">
        <v>-1</v>
      </c>
      <c r="K111" t="n">
        <v>-1</v>
      </c>
      <c r="L111">
        <f>HYPERLINK("https://www.defined.fi/sol/BoAQaykj3LtkM2Brevc7cQcRAzpqcsP47nJ2rkyopump?maker=CAuSaNrQwn1owGKxAxdY4oGD11tucCWNWvZkiX13Z32m","https://www.defined.fi/sol/BoAQaykj3LtkM2Brevc7cQcRAzpqcsP47nJ2rkyopump?maker=CAuSaNrQwn1owGKxAxdY4oGD11tucCWNWvZkiX13Z32m")</f>
        <v/>
      </c>
      <c r="M111">
        <f>HYPERLINK("https://dexscreener.com/solana/BoAQaykj3LtkM2Brevc7cQcRAzpqcsP47nJ2rkyopump?maker=CAuSaNrQwn1owGKxAxdY4oGD11tucCWNWvZkiX13Z32m","https://dexscreener.com/solana/BoAQaykj3LtkM2Brevc7cQcRAzpqcsP47nJ2rkyopump?maker=CAuSaNrQwn1owGKxAxdY4oGD11tucCWNWvZkiX13Z32m")</f>
        <v/>
      </c>
    </row>
    <row r="112">
      <c r="A112" t="inlineStr">
        <is>
          <t>HfRe2kEhRFG6JYiYNxyQtbrA3M5zFT8jNxUjAzDZpump</t>
        </is>
      </c>
      <c r="B112" t="inlineStr">
        <is>
          <t>I405</t>
        </is>
      </c>
      <c r="C112" t="n">
        <v>2</v>
      </c>
      <c r="D112" t="n">
        <v>-3.07</v>
      </c>
      <c r="E112" t="n">
        <v>-0.76</v>
      </c>
      <c r="F112" t="n">
        <v>4.05</v>
      </c>
      <c r="G112" t="n">
        <v>0.976</v>
      </c>
      <c r="H112" t="n">
        <v>6</v>
      </c>
      <c r="I112" t="n">
        <v>1</v>
      </c>
      <c r="J112" t="n">
        <v>-1</v>
      </c>
      <c r="K112" t="n">
        <v>-1</v>
      </c>
      <c r="L112">
        <f>HYPERLINK("https://www.defined.fi/sol/HfRe2kEhRFG6JYiYNxyQtbrA3M5zFT8jNxUjAzDZpump?maker=CAuSaNrQwn1owGKxAxdY4oGD11tucCWNWvZkiX13Z32m","https://www.defined.fi/sol/HfRe2kEhRFG6JYiYNxyQtbrA3M5zFT8jNxUjAzDZpump?maker=CAuSaNrQwn1owGKxAxdY4oGD11tucCWNWvZkiX13Z32m")</f>
        <v/>
      </c>
      <c r="M112">
        <f>HYPERLINK("https://dexscreener.com/solana/HfRe2kEhRFG6JYiYNxyQtbrA3M5zFT8jNxUjAzDZpump?maker=CAuSaNrQwn1owGKxAxdY4oGD11tucCWNWvZkiX13Z32m","https://dexscreener.com/solana/HfRe2kEhRFG6JYiYNxyQtbrA3M5zFT8jNxUjAzDZpump?maker=CAuSaNrQwn1owGKxAxdY4oGD11tucCWNWvZkiX13Z32m")</f>
        <v/>
      </c>
    </row>
    <row r="113">
      <c r="A113" t="inlineStr">
        <is>
          <t>3tX7YNzcaMUR1iGTsvJH3HK2U6saw2m1VcgRKkVYBUPq</t>
        </is>
      </c>
      <c r="B113" t="inlineStr">
        <is>
          <t>SKIBIDI</t>
        </is>
      </c>
      <c r="C113" t="n">
        <v>2</v>
      </c>
      <c r="D113" t="n">
        <v>-0.26</v>
      </c>
      <c r="E113" t="n">
        <v>-0.18</v>
      </c>
      <c r="F113" t="n">
        <v>1.45</v>
      </c>
      <c r="G113" t="n">
        <v>1.19</v>
      </c>
      <c r="H113" t="n">
        <v>2</v>
      </c>
      <c r="I113" t="n">
        <v>1</v>
      </c>
      <c r="J113" t="n">
        <v>-1</v>
      </c>
      <c r="K113" t="n">
        <v>-1</v>
      </c>
      <c r="L113">
        <f>HYPERLINK("https://www.defined.fi/sol/3tX7YNzcaMUR1iGTsvJH3HK2U6saw2m1VcgRKkVYBUPq?maker=CAuSaNrQwn1owGKxAxdY4oGD11tucCWNWvZkiX13Z32m","https://www.defined.fi/sol/3tX7YNzcaMUR1iGTsvJH3HK2U6saw2m1VcgRKkVYBUPq?maker=CAuSaNrQwn1owGKxAxdY4oGD11tucCWNWvZkiX13Z32m")</f>
        <v/>
      </c>
      <c r="M113">
        <f>HYPERLINK("https://dexscreener.com/solana/3tX7YNzcaMUR1iGTsvJH3HK2U6saw2m1VcgRKkVYBUPq?maker=CAuSaNrQwn1owGKxAxdY4oGD11tucCWNWvZkiX13Z32m","https://dexscreener.com/solana/3tX7YNzcaMUR1iGTsvJH3HK2U6saw2m1VcgRKkVYBUPq?maker=CAuSaNrQwn1owGKxAxdY4oGD11tucCWNWvZkiX13Z32m")</f>
        <v/>
      </c>
    </row>
    <row r="114">
      <c r="A114" t="inlineStr">
        <is>
          <t>9GpthvTPDpN19HeyvExoyazRhtq3agtg2nbcS7Topump</t>
        </is>
      </c>
      <c r="B114" t="inlineStr">
        <is>
          <t>bing</t>
        </is>
      </c>
      <c r="C114" t="n">
        <v>2</v>
      </c>
      <c r="D114" t="n">
        <v>1.25</v>
      </c>
      <c r="E114" t="n">
        <v>0.86</v>
      </c>
      <c r="F114" t="n">
        <v>1.45</v>
      </c>
      <c r="G114" t="n">
        <v>2.69</v>
      </c>
      <c r="H114" t="n">
        <v>2</v>
      </c>
      <c r="I114" t="n">
        <v>1</v>
      </c>
      <c r="J114" t="n">
        <v>-1</v>
      </c>
      <c r="K114" t="n">
        <v>-1</v>
      </c>
      <c r="L114">
        <f>HYPERLINK("https://www.defined.fi/sol/9GpthvTPDpN19HeyvExoyazRhtq3agtg2nbcS7Topump?maker=CAuSaNrQwn1owGKxAxdY4oGD11tucCWNWvZkiX13Z32m","https://www.defined.fi/sol/9GpthvTPDpN19HeyvExoyazRhtq3agtg2nbcS7Topump?maker=CAuSaNrQwn1owGKxAxdY4oGD11tucCWNWvZkiX13Z32m")</f>
        <v/>
      </c>
      <c r="M114">
        <f>HYPERLINK("https://dexscreener.com/solana/9GpthvTPDpN19HeyvExoyazRhtq3agtg2nbcS7Topump?maker=CAuSaNrQwn1owGKxAxdY4oGD11tucCWNWvZkiX13Z32m","https://dexscreener.com/solana/9GpthvTPDpN19HeyvExoyazRhtq3agtg2nbcS7Topump?maker=CAuSaNrQwn1owGKxAxdY4oGD11tucCWNWvZkiX13Z32m")</f>
        <v/>
      </c>
    </row>
    <row r="115">
      <c r="A115" t="inlineStr">
        <is>
          <t>9BJbSfxRu2dvi7vjnvvUsGdGfH8kJGgQy62iMNMspump</t>
        </is>
      </c>
      <c r="B115" t="inlineStr">
        <is>
          <t>ULTRA</t>
        </is>
      </c>
      <c r="C115" t="n">
        <v>2</v>
      </c>
      <c r="D115" t="n">
        <v>-0.725</v>
      </c>
      <c r="E115" t="n">
        <v>-1</v>
      </c>
      <c r="F115" t="n">
        <v>0.9419999999999999</v>
      </c>
      <c r="G115" t="n">
        <v>0.218</v>
      </c>
      <c r="H115" t="n">
        <v>1</v>
      </c>
      <c r="I115" t="n">
        <v>1</v>
      </c>
      <c r="J115" t="n">
        <v>-1</v>
      </c>
      <c r="K115" t="n">
        <v>-1</v>
      </c>
      <c r="L115">
        <f>HYPERLINK("https://www.defined.fi/sol/9BJbSfxRu2dvi7vjnvvUsGdGfH8kJGgQy62iMNMspump?maker=CAuSaNrQwn1owGKxAxdY4oGD11tucCWNWvZkiX13Z32m","https://www.defined.fi/sol/9BJbSfxRu2dvi7vjnvvUsGdGfH8kJGgQy62iMNMspump?maker=CAuSaNrQwn1owGKxAxdY4oGD11tucCWNWvZkiX13Z32m")</f>
        <v/>
      </c>
      <c r="M115">
        <f>HYPERLINK("https://dexscreener.com/solana/9BJbSfxRu2dvi7vjnvvUsGdGfH8kJGgQy62iMNMspump?maker=CAuSaNrQwn1owGKxAxdY4oGD11tucCWNWvZkiX13Z32m","https://dexscreener.com/solana/9BJbSfxRu2dvi7vjnvvUsGdGfH8kJGgQy62iMNMspump?maker=CAuSaNrQwn1owGKxAxdY4oGD11tucCWNWvZkiX13Z32m")</f>
        <v/>
      </c>
    </row>
    <row r="116">
      <c r="A116" t="inlineStr">
        <is>
          <t>4Fja9vH5HaSJPPfj2dD6zBm9sMZPMEmmrXQk1xRVpump</t>
        </is>
      </c>
      <c r="B116" t="inlineStr">
        <is>
          <t>GOLDMAGA</t>
        </is>
      </c>
      <c r="C116" t="n">
        <v>2</v>
      </c>
      <c r="D116" t="n">
        <v>-1.52</v>
      </c>
      <c r="E116" t="n">
        <v>-0.8100000000000001</v>
      </c>
      <c r="F116" t="n">
        <v>1.88</v>
      </c>
      <c r="G116" t="n">
        <v>0.363</v>
      </c>
      <c r="H116" t="n">
        <v>3</v>
      </c>
      <c r="I116" t="n">
        <v>1</v>
      </c>
      <c r="J116" t="n">
        <v>-1</v>
      </c>
      <c r="K116" t="n">
        <v>-1</v>
      </c>
      <c r="L116">
        <f>HYPERLINK("https://www.defined.fi/sol/4Fja9vH5HaSJPPfj2dD6zBm9sMZPMEmmrXQk1xRVpump?maker=CAuSaNrQwn1owGKxAxdY4oGD11tucCWNWvZkiX13Z32m","https://www.defined.fi/sol/4Fja9vH5HaSJPPfj2dD6zBm9sMZPMEmmrXQk1xRVpump?maker=CAuSaNrQwn1owGKxAxdY4oGD11tucCWNWvZkiX13Z32m")</f>
        <v/>
      </c>
      <c r="M116">
        <f>HYPERLINK("https://dexscreener.com/solana/4Fja9vH5HaSJPPfj2dD6zBm9sMZPMEmmrXQk1xRVpump?maker=CAuSaNrQwn1owGKxAxdY4oGD11tucCWNWvZkiX13Z32m","https://dexscreener.com/solana/4Fja9vH5HaSJPPfj2dD6zBm9sMZPMEmmrXQk1xRVpump?maker=CAuSaNrQwn1owGKxAxdY4oGD11tucCWNWvZkiX13Z32m")</f>
        <v/>
      </c>
    </row>
    <row r="117">
      <c r="A117" t="inlineStr">
        <is>
          <t>3TCoCK7xYK7jSB6S84uvYpJXQrJXSUMCQ1cXtRgepump</t>
        </is>
      </c>
      <c r="B117" t="inlineStr">
        <is>
          <t>karen</t>
        </is>
      </c>
      <c r="C117" t="n">
        <v>2</v>
      </c>
      <c r="D117" t="n">
        <v>3.91</v>
      </c>
      <c r="E117" t="n">
        <v>0.88</v>
      </c>
      <c r="F117" t="n">
        <v>4.44</v>
      </c>
      <c r="G117" t="n">
        <v>8.35</v>
      </c>
      <c r="H117" t="n">
        <v>5</v>
      </c>
      <c r="I117" t="n">
        <v>3</v>
      </c>
      <c r="J117" t="n">
        <v>-1</v>
      </c>
      <c r="K117" t="n">
        <v>-1</v>
      </c>
      <c r="L117">
        <f>HYPERLINK("https://www.defined.fi/sol/3TCoCK7xYK7jSB6S84uvYpJXQrJXSUMCQ1cXtRgepump?maker=CAuSaNrQwn1owGKxAxdY4oGD11tucCWNWvZkiX13Z32m","https://www.defined.fi/sol/3TCoCK7xYK7jSB6S84uvYpJXQrJXSUMCQ1cXtRgepump?maker=CAuSaNrQwn1owGKxAxdY4oGD11tucCWNWvZkiX13Z32m")</f>
        <v/>
      </c>
      <c r="M117">
        <f>HYPERLINK("https://dexscreener.com/solana/3TCoCK7xYK7jSB6S84uvYpJXQrJXSUMCQ1cXtRgepump?maker=CAuSaNrQwn1owGKxAxdY4oGD11tucCWNWvZkiX13Z32m","https://dexscreener.com/solana/3TCoCK7xYK7jSB6S84uvYpJXQrJXSUMCQ1cXtRgepump?maker=CAuSaNrQwn1owGKxAxdY4oGD11tucCWNWvZkiX13Z32m")</f>
        <v/>
      </c>
    </row>
    <row r="118">
      <c r="A118" t="inlineStr">
        <is>
          <t>6dJwoe9E5e2Aj3BDwz3TpQW6nZ6T18s7ui2VjfzpDB25</t>
        </is>
      </c>
      <c r="B118" t="inlineStr">
        <is>
          <t>ImErect</t>
        </is>
      </c>
      <c r="C118" t="n">
        <v>2</v>
      </c>
      <c r="D118" t="n">
        <v>-0.869</v>
      </c>
      <c r="E118" t="n">
        <v>-1</v>
      </c>
      <c r="F118" t="n">
        <v>10.38</v>
      </c>
      <c r="G118" t="n">
        <v>8.93</v>
      </c>
      <c r="H118" t="n">
        <v>5</v>
      </c>
      <c r="I118" t="n">
        <v>4</v>
      </c>
      <c r="J118" t="n">
        <v>-1</v>
      </c>
      <c r="K118" t="n">
        <v>-1</v>
      </c>
      <c r="L118">
        <f>HYPERLINK("https://www.defined.fi/sol/6dJwoe9E5e2Aj3BDwz3TpQW6nZ6T18s7ui2VjfzpDB25?maker=CAuSaNrQwn1owGKxAxdY4oGD11tucCWNWvZkiX13Z32m","https://www.defined.fi/sol/6dJwoe9E5e2Aj3BDwz3TpQW6nZ6T18s7ui2VjfzpDB25?maker=CAuSaNrQwn1owGKxAxdY4oGD11tucCWNWvZkiX13Z32m")</f>
        <v/>
      </c>
      <c r="M118">
        <f>HYPERLINK("https://dexscreener.com/solana/6dJwoe9E5e2Aj3BDwz3TpQW6nZ6T18s7ui2VjfzpDB25?maker=CAuSaNrQwn1owGKxAxdY4oGD11tucCWNWvZkiX13Z32m","https://dexscreener.com/solana/6dJwoe9E5e2Aj3BDwz3TpQW6nZ6T18s7ui2VjfzpDB25?maker=CAuSaNrQwn1owGKxAxdY4oGD11tucCWNWvZkiX13Z32m")</f>
        <v/>
      </c>
    </row>
    <row r="119">
      <c r="A119" t="inlineStr">
        <is>
          <t>AH7RKKZbjsneJyLTMsQxtCKDAEA19iBGRQBj3nwzpump</t>
        </is>
      </c>
      <c r="B119" t="inlineStr">
        <is>
          <t>PROUD</t>
        </is>
      </c>
      <c r="C119" t="n">
        <v>2</v>
      </c>
      <c r="D119" t="n">
        <v>-2.2</v>
      </c>
      <c r="E119" t="n">
        <v>-0.77</v>
      </c>
      <c r="F119" t="n">
        <v>2.85</v>
      </c>
      <c r="G119" t="n">
        <v>0.642</v>
      </c>
      <c r="H119" t="n">
        <v>4</v>
      </c>
      <c r="I119" t="n">
        <v>1</v>
      </c>
      <c r="J119" t="n">
        <v>-1</v>
      </c>
      <c r="K119" t="n">
        <v>-1</v>
      </c>
      <c r="L119">
        <f>HYPERLINK("https://www.defined.fi/sol/AH7RKKZbjsneJyLTMsQxtCKDAEA19iBGRQBj3nwzpump?maker=CAuSaNrQwn1owGKxAxdY4oGD11tucCWNWvZkiX13Z32m","https://www.defined.fi/sol/AH7RKKZbjsneJyLTMsQxtCKDAEA19iBGRQBj3nwzpump?maker=CAuSaNrQwn1owGKxAxdY4oGD11tucCWNWvZkiX13Z32m")</f>
        <v/>
      </c>
      <c r="M119">
        <f>HYPERLINK("https://dexscreener.com/solana/AH7RKKZbjsneJyLTMsQxtCKDAEA19iBGRQBj3nwzpump?maker=CAuSaNrQwn1owGKxAxdY4oGD11tucCWNWvZkiX13Z32m","https://dexscreener.com/solana/AH7RKKZbjsneJyLTMsQxtCKDAEA19iBGRQBj3nwzpump?maker=CAuSaNrQwn1owGKxAxdY4oGD11tucCWNWvZkiX13Z32m")</f>
        <v/>
      </c>
    </row>
    <row r="120">
      <c r="A120" t="inlineStr">
        <is>
          <t>Ei1ULjLzpWf2WUBBH7LchKSsyeAhKxACx2N53HDTjn6X</t>
        </is>
      </c>
      <c r="B120" t="inlineStr">
        <is>
          <t>BOGS</t>
        </is>
      </c>
      <c r="C120" t="n">
        <v>2</v>
      </c>
      <c r="D120" t="n">
        <v>-0.494</v>
      </c>
      <c r="E120" t="n">
        <v>-0.53</v>
      </c>
      <c r="F120" t="n">
        <v>0.9399999999999999</v>
      </c>
      <c r="G120" t="n">
        <v>0.446</v>
      </c>
      <c r="H120" t="n">
        <v>1</v>
      </c>
      <c r="I120" t="n">
        <v>1</v>
      </c>
      <c r="J120" t="n">
        <v>-1</v>
      </c>
      <c r="K120" t="n">
        <v>-1</v>
      </c>
      <c r="L120">
        <f>HYPERLINK("https://www.defined.fi/sol/Ei1ULjLzpWf2WUBBH7LchKSsyeAhKxACx2N53HDTjn6X?maker=CAuSaNrQwn1owGKxAxdY4oGD11tucCWNWvZkiX13Z32m","https://www.defined.fi/sol/Ei1ULjLzpWf2WUBBH7LchKSsyeAhKxACx2N53HDTjn6X?maker=CAuSaNrQwn1owGKxAxdY4oGD11tucCWNWvZkiX13Z32m")</f>
        <v/>
      </c>
      <c r="M120">
        <f>HYPERLINK("https://dexscreener.com/solana/Ei1ULjLzpWf2WUBBH7LchKSsyeAhKxACx2N53HDTjn6X?maker=CAuSaNrQwn1owGKxAxdY4oGD11tucCWNWvZkiX13Z32m","https://dexscreener.com/solana/Ei1ULjLzpWf2WUBBH7LchKSsyeAhKxACx2N53HDTjn6X?maker=CAuSaNrQwn1owGKxAxdY4oGD11tucCWNWvZkiX13Z32m")</f>
        <v/>
      </c>
    </row>
    <row r="121">
      <c r="A121" t="inlineStr">
        <is>
          <t>22xFvyBVYwaVLHkYv1u6qmJ864LMrx89JiLZ6YXXpump</t>
        </is>
      </c>
      <c r="B121" t="inlineStr">
        <is>
          <t>HENRY</t>
        </is>
      </c>
      <c r="C121" t="n">
        <v>2</v>
      </c>
      <c r="D121" t="n">
        <v>-2.07</v>
      </c>
      <c r="E121" t="n">
        <v>-0.64</v>
      </c>
      <c r="F121" t="n">
        <v>3.24</v>
      </c>
      <c r="G121" t="n">
        <v>1.18</v>
      </c>
      <c r="H121" t="n">
        <v>6</v>
      </c>
      <c r="I121" t="n">
        <v>1</v>
      </c>
      <c r="J121" t="n">
        <v>-1</v>
      </c>
      <c r="K121" t="n">
        <v>-1</v>
      </c>
      <c r="L121">
        <f>HYPERLINK("https://www.defined.fi/sol/22xFvyBVYwaVLHkYv1u6qmJ864LMrx89JiLZ6YXXpump?maker=CAuSaNrQwn1owGKxAxdY4oGD11tucCWNWvZkiX13Z32m","https://www.defined.fi/sol/22xFvyBVYwaVLHkYv1u6qmJ864LMrx89JiLZ6YXXpump?maker=CAuSaNrQwn1owGKxAxdY4oGD11tucCWNWvZkiX13Z32m")</f>
        <v/>
      </c>
      <c r="M121">
        <f>HYPERLINK("https://dexscreener.com/solana/22xFvyBVYwaVLHkYv1u6qmJ864LMrx89JiLZ6YXXpump?maker=CAuSaNrQwn1owGKxAxdY4oGD11tucCWNWvZkiX13Z32m","https://dexscreener.com/solana/22xFvyBVYwaVLHkYv1u6qmJ864LMrx89JiLZ6YXXpump?maker=CAuSaNrQwn1owGKxAxdY4oGD11tucCWNWvZkiX13Z32m")</f>
        <v/>
      </c>
    </row>
    <row r="122">
      <c r="A122" t="inlineStr">
        <is>
          <t>D1kWoYYgLk9KLkGUh2MUfDFzpnTTyixRqBZX7a1i2MEz</t>
        </is>
      </c>
      <c r="B122" t="inlineStr">
        <is>
          <t>CORA</t>
        </is>
      </c>
      <c r="C122" t="n">
        <v>3</v>
      </c>
      <c r="D122" t="n">
        <v>-0.621</v>
      </c>
      <c r="E122" t="n">
        <v>-0.37</v>
      </c>
      <c r="F122" t="n">
        <v>1.67</v>
      </c>
      <c r="G122" t="n">
        <v>1.05</v>
      </c>
      <c r="H122" t="n">
        <v>3</v>
      </c>
      <c r="I122" t="n">
        <v>1</v>
      </c>
      <c r="J122" t="n">
        <v>-1</v>
      </c>
      <c r="K122" t="n">
        <v>-1</v>
      </c>
      <c r="L122">
        <f>HYPERLINK("https://www.defined.fi/sol/D1kWoYYgLk9KLkGUh2MUfDFzpnTTyixRqBZX7a1i2MEz?maker=CAuSaNrQwn1owGKxAxdY4oGD11tucCWNWvZkiX13Z32m","https://www.defined.fi/sol/D1kWoYYgLk9KLkGUh2MUfDFzpnTTyixRqBZX7a1i2MEz?maker=CAuSaNrQwn1owGKxAxdY4oGD11tucCWNWvZkiX13Z32m")</f>
        <v/>
      </c>
      <c r="M122">
        <f>HYPERLINK("https://dexscreener.com/solana/D1kWoYYgLk9KLkGUh2MUfDFzpnTTyixRqBZX7a1i2MEz?maker=CAuSaNrQwn1owGKxAxdY4oGD11tucCWNWvZkiX13Z32m","https://dexscreener.com/solana/D1kWoYYgLk9KLkGUh2MUfDFzpnTTyixRqBZX7a1i2MEz?maker=CAuSaNrQwn1owGKxAxdY4oGD11tucCWNWvZkiX13Z32m")</f>
        <v/>
      </c>
    </row>
    <row r="123">
      <c r="A123" t="inlineStr">
        <is>
          <t>4Zm4a6m9sYiqCzva69ckqWn1FkaCSeS5jX5zXC1HNKCU</t>
        </is>
      </c>
      <c r="B123" t="inlineStr">
        <is>
          <t>Starbase</t>
        </is>
      </c>
      <c r="C123" t="n">
        <v>3</v>
      </c>
      <c r="D123" t="n">
        <v>-0.096</v>
      </c>
      <c r="E123" t="n">
        <v>-1</v>
      </c>
      <c r="F123" t="n">
        <v>1.54</v>
      </c>
      <c r="G123" t="n">
        <v>1.44</v>
      </c>
      <c r="H123" t="n">
        <v>2</v>
      </c>
      <c r="I123" t="n">
        <v>1</v>
      </c>
      <c r="J123" t="n">
        <v>-1</v>
      </c>
      <c r="K123" t="n">
        <v>-1</v>
      </c>
      <c r="L123">
        <f>HYPERLINK("https://www.defined.fi/sol/4Zm4a6m9sYiqCzva69ckqWn1FkaCSeS5jX5zXC1HNKCU?maker=CAuSaNrQwn1owGKxAxdY4oGD11tucCWNWvZkiX13Z32m","https://www.defined.fi/sol/4Zm4a6m9sYiqCzva69ckqWn1FkaCSeS5jX5zXC1HNKCU?maker=CAuSaNrQwn1owGKxAxdY4oGD11tucCWNWvZkiX13Z32m")</f>
        <v/>
      </c>
      <c r="M123">
        <f>HYPERLINK("https://dexscreener.com/solana/4Zm4a6m9sYiqCzva69ckqWn1FkaCSeS5jX5zXC1HNKCU?maker=CAuSaNrQwn1owGKxAxdY4oGD11tucCWNWvZkiX13Z32m","https://dexscreener.com/solana/4Zm4a6m9sYiqCzva69ckqWn1FkaCSeS5jX5zXC1HNKCU?maker=CAuSaNrQwn1owGKxAxdY4oGD11tucCWNWvZkiX13Z32m")</f>
        <v/>
      </c>
    </row>
    <row r="124">
      <c r="A124" t="inlineStr">
        <is>
          <t>GLZcrvDfPFLRHr9cDHJvNJfhiZSU5H7CiFdGnLS7pump</t>
        </is>
      </c>
      <c r="B124" t="inlineStr">
        <is>
          <t>CLEOPUPTRA</t>
        </is>
      </c>
      <c r="C124" t="n">
        <v>3</v>
      </c>
      <c r="D124" t="n">
        <v>-0.145</v>
      </c>
      <c r="E124" t="n">
        <v>-0.15</v>
      </c>
      <c r="F124" t="n">
        <v>0.966</v>
      </c>
      <c r="G124" t="n">
        <v>0.821</v>
      </c>
      <c r="H124" t="n">
        <v>1</v>
      </c>
      <c r="I124" t="n">
        <v>1</v>
      </c>
      <c r="J124" t="n">
        <v>-1</v>
      </c>
      <c r="K124" t="n">
        <v>-1</v>
      </c>
      <c r="L124">
        <f>HYPERLINK("https://www.defined.fi/sol/GLZcrvDfPFLRHr9cDHJvNJfhiZSU5H7CiFdGnLS7pump?maker=CAuSaNrQwn1owGKxAxdY4oGD11tucCWNWvZkiX13Z32m","https://www.defined.fi/sol/GLZcrvDfPFLRHr9cDHJvNJfhiZSU5H7CiFdGnLS7pump?maker=CAuSaNrQwn1owGKxAxdY4oGD11tucCWNWvZkiX13Z32m")</f>
        <v/>
      </c>
      <c r="M124">
        <f>HYPERLINK("https://dexscreener.com/solana/GLZcrvDfPFLRHr9cDHJvNJfhiZSU5H7CiFdGnLS7pump?maker=CAuSaNrQwn1owGKxAxdY4oGD11tucCWNWvZkiX13Z32m","https://dexscreener.com/solana/GLZcrvDfPFLRHr9cDHJvNJfhiZSU5H7CiFdGnLS7pump?maker=CAuSaNrQwn1owGKxAxdY4oGD11tucCWNWvZkiX13Z32m")</f>
        <v/>
      </c>
    </row>
    <row r="125">
      <c r="A125" t="inlineStr">
        <is>
          <t>2sXKH9TtarWEb4D2wv4tkvg7tZ2A2BAREGoWzctRThxu</t>
        </is>
      </c>
      <c r="B125" t="inlineStr">
        <is>
          <t>WUF</t>
        </is>
      </c>
      <c r="C125" t="n">
        <v>3</v>
      </c>
      <c r="D125" t="n">
        <v>-0.019</v>
      </c>
      <c r="E125" t="n">
        <v>-1</v>
      </c>
      <c r="F125" t="n">
        <v>0.956</v>
      </c>
      <c r="G125" t="n">
        <v>0.9370000000000001</v>
      </c>
      <c r="H125" t="n">
        <v>1</v>
      </c>
      <c r="I125" t="n">
        <v>1</v>
      </c>
      <c r="J125" t="n">
        <v>-1</v>
      </c>
      <c r="K125" t="n">
        <v>-1</v>
      </c>
      <c r="L125">
        <f>HYPERLINK("https://www.defined.fi/sol/2sXKH9TtarWEb4D2wv4tkvg7tZ2A2BAREGoWzctRThxu?maker=CAuSaNrQwn1owGKxAxdY4oGD11tucCWNWvZkiX13Z32m","https://www.defined.fi/sol/2sXKH9TtarWEb4D2wv4tkvg7tZ2A2BAREGoWzctRThxu?maker=CAuSaNrQwn1owGKxAxdY4oGD11tucCWNWvZkiX13Z32m")</f>
        <v/>
      </c>
      <c r="M125">
        <f>HYPERLINK("https://dexscreener.com/solana/2sXKH9TtarWEb4D2wv4tkvg7tZ2A2BAREGoWzctRThxu?maker=CAuSaNrQwn1owGKxAxdY4oGD11tucCWNWvZkiX13Z32m","https://dexscreener.com/solana/2sXKH9TtarWEb4D2wv4tkvg7tZ2A2BAREGoWzctRThxu?maker=CAuSaNrQwn1owGKxAxdY4oGD11tucCWNWvZkiX13Z32m")</f>
        <v/>
      </c>
    </row>
    <row r="126">
      <c r="A126" t="inlineStr">
        <is>
          <t>5ny27oySjKMtAByGiqxKM2ZT4b6tgyDN2jf5eNQifg2J</t>
        </is>
      </c>
      <c r="B126" t="inlineStr">
        <is>
          <t>TIGGER</t>
        </is>
      </c>
      <c r="C126" t="n">
        <v>3</v>
      </c>
      <c r="D126" t="n">
        <v>-0.219</v>
      </c>
      <c r="E126" t="n">
        <v>-1</v>
      </c>
      <c r="F126" t="n">
        <v>1.35</v>
      </c>
      <c r="G126" t="n">
        <v>1.14</v>
      </c>
      <c r="H126" t="n">
        <v>2</v>
      </c>
      <c r="I126" t="n">
        <v>1</v>
      </c>
      <c r="J126" t="n">
        <v>-1</v>
      </c>
      <c r="K126" t="n">
        <v>-1</v>
      </c>
      <c r="L126">
        <f>HYPERLINK("https://www.defined.fi/sol/5ny27oySjKMtAByGiqxKM2ZT4b6tgyDN2jf5eNQifg2J?maker=CAuSaNrQwn1owGKxAxdY4oGD11tucCWNWvZkiX13Z32m","https://www.defined.fi/sol/5ny27oySjKMtAByGiqxKM2ZT4b6tgyDN2jf5eNQifg2J?maker=CAuSaNrQwn1owGKxAxdY4oGD11tucCWNWvZkiX13Z32m")</f>
        <v/>
      </c>
      <c r="M126">
        <f>HYPERLINK("https://dexscreener.com/solana/5ny27oySjKMtAByGiqxKM2ZT4b6tgyDN2jf5eNQifg2J?maker=CAuSaNrQwn1owGKxAxdY4oGD11tucCWNWvZkiX13Z32m","https://dexscreener.com/solana/5ny27oySjKMtAByGiqxKM2ZT4b6tgyDN2jf5eNQifg2J?maker=CAuSaNrQwn1owGKxAxdY4oGD11tucCWNWvZkiX13Z32m")</f>
        <v/>
      </c>
    </row>
    <row r="127">
      <c r="A127" t="inlineStr">
        <is>
          <t>BdhskhNymvECsP3QqpTcyMBNrLmQLGS41Dez5aj9pump</t>
        </is>
      </c>
      <c r="B127" t="inlineStr">
        <is>
          <t>Bikini</t>
        </is>
      </c>
      <c r="C127" t="n">
        <v>3</v>
      </c>
      <c r="D127" t="n">
        <v>-1.37</v>
      </c>
      <c r="E127" t="n">
        <v>-0.9399999999999999</v>
      </c>
      <c r="F127" t="n">
        <v>1.45</v>
      </c>
      <c r="G127" t="n">
        <v>0.081</v>
      </c>
      <c r="H127" t="n">
        <v>2</v>
      </c>
      <c r="I127" t="n">
        <v>1</v>
      </c>
      <c r="J127" t="n">
        <v>-1</v>
      </c>
      <c r="K127" t="n">
        <v>-1</v>
      </c>
      <c r="L127">
        <f>HYPERLINK("https://www.defined.fi/sol/BdhskhNymvECsP3QqpTcyMBNrLmQLGS41Dez5aj9pump?maker=CAuSaNrQwn1owGKxAxdY4oGD11tucCWNWvZkiX13Z32m","https://www.defined.fi/sol/BdhskhNymvECsP3QqpTcyMBNrLmQLGS41Dez5aj9pump?maker=CAuSaNrQwn1owGKxAxdY4oGD11tucCWNWvZkiX13Z32m")</f>
        <v/>
      </c>
      <c r="M127">
        <f>HYPERLINK("https://dexscreener.com/solana/BdhskhNymvECsP3QqpTcyMBNrLmQLGS41Dez5aj9pump?maker=CAuSaNrQwn1owGKxAxdY4oGD11tucCWNWvZkiX13Z32m","https://dexscreener.com/solana/BdhskhNymvECsP3QqpTcyMBNrLmQLGS41Dez5aj9pump?maker=CAuSaNrQwn1owGKxAxdY4oGD11tucCWNWvZkiX13Z32m")</f>
        <v/>
      </c>
    </row>
    <row r="128">
      <c r="A128" t="inlineStr">
        <is>
          <t>73LsT1ay85UgSvbUB3p9ZDxknB7UaWwATGXcg9rMpump</t>
        </is>
      </c>
      <c r="B128" t="inlineStr">
        <is>
          <t>Taylor</t>
        </is>
      </c>
      <c r="C128" t="n">
        <v>3</v>
      </c>
      <c r="D128" t="n">
        <v>-0.854</v>
      </c>
      <c r="E128" t="n">
        <v>-0.09</v>
      </c>
      <c r="F128" t="n">
        <v>9.73</v>
      </c>
      <c r="G128" t="n">
        <v>8.880000000000001</v>
      </c>
      <c r="H128" t="n">
        <v>11</v>
      </c>
      <c r="I128" t="n">
        <v>3</v>
      </c>
      <c r="J128" t="n">
        <v>-1</v>
      </c>
      <c r="K128" t="n">
        <v>-1</v>
      </c>
      <c r="L128">
        <f>HYPERLINK("https://www.defined.fi/sol/73LsT1ay85UgSvbUB3p9ZDxknB7UaWwATGXcg9rMpump?maker=CAuSaNrQwn1owGKxAxdY4oGD11tucCWNWvZkiX13Z32m","https://www.defined.fi/sol/73LsT1ay85UgSvbUB3p9ZDxknB7UaWwATGXcg9rMpump?maker=CAuSaNrQwn1owGKxAxdY4oGD11tucCWNWvZkiX13Z32m")</f>
        <v/>
      </c>
      <c r="M128">
        <f>HYPERLINK("https://dexscreener.com/solana/73LsT1ay85UgSvbUB3p9ZDxknB7UaWwATGXcg9rMpump?maker=CAuSaNrQwn1owGKxAxdY4oGD11tucCWNWvZkiX13Z32m","https://dexscreener.com/solana/73LsT1ay85UgSvbUB3p9ZDxknB7UaWwATGXcg9rMpump?maker=CAuSaNrQwn1owGKxAxdY4oGD11tucCWNWvZkiX13Z32m")</f>
        <v/>
      </c>
    </row>
    <row r="129">
      <c r="A129" t="inlineStr">
        <is>
          <t>umgcPr2uQHzmCerCu6kSPBiaUdMWZewRRQmQ54Apump</t>
        </is>
      </c>
      <c r="B129" t="inlineStr">
        <is>
          <t>Taylor</t>
        </is>
      </c>
      <c r="C129" t="n">
        <v>3</v>
      </c>
      <c r="D129" t="n">
        <v>7.96</v>
      </c>
      <c r="E129" t="n">
        <v>0.39</v>
      </c>
      <c r="F129" t="n">
        <v>20.38</v>
      </c>
      <c r="G129" t="n">
        <v>28.34</v>
      </c>
      <c r="H129" t="n">
        <v>11</v>
      </c>
      <c r="I129" t="n">
        <v>4</v>
      </c>
      <c r="J129" t="n">
        <v>-1</v>
      </c>
      <c r="K129" t="n">
        <v>-1</v>
      </c>
      <c r="L129">
        <f>HYPERLINK("https://www.defined.fi/sol/umgcPr2uQHzmCerCu6kSPBiaUdMWZewRRQmQ54Apump?maker=CAuSaNrQwn1owGKxAxdY4oGD11tucCWNWvZkiX13Z32m","https://www.defined.fi/sol/umgcPr2uQHzmCerCu6kSPBiaUdMWZewRRQmQ54Apump?maker=CAuSaNrQwn1owGKxAxdY4oGD11tucCWNWvZkiX13Z32m")</f>
        <v/>
      </c>
      <c r="M129">
        <f>HYPERLINK("https://dexscreener.com/solana/umgcPr2uQHzmCerCu6kSPBiaUdMWZewRRQmQ54Apump?maker=CAuSaNrQwn1owGKxAxdY4oGD11tucCWNWvZkiX13Z32m","https://dexscreener.com/solana/umgcPr2uQHzmCerCu6kSPBiaUdMWZewRRQmQ54Apump?maker=CAuSaNrQwn1owGKxAxdY4oGD11tucCWNWvZkiX13Z32m")</f>
        <v/>
      </c>
    </row>
    <row r="130">
      <c r="A130" t="inlineStr">
        <is>
          <t>D3sjstAjtDTWwovWnUXZvcjs5iuhQVDRE1vvsZLfpump</t>
        </is>
      </c>
      <c r="B130" t="inlineStr">
        <is>
          <t>BAKSO</t>
        </is>
      </c>
      <c r="C130" t="n">
        <v>3</v>
      </c>
      <c r="D130" t="n">
        <v>0.203</v>
      </c>
      <c r="E130" t="n">
        <v>0.21</v>
      </c>
      <c r="F130" t="n">
        <v>0.967</v>
      </c>
      <c r="G130" t="n">
        <v>1.17</v>
      </c>
      <c r="H130" t="n">
        <v>1</v>
      </c>
      <c r="I130" t="n">
        <v>1</v>
      </c>
      <c r="J130" t="n">
        <v>-1</v>
      </c>
      <c r="K130" t="n">
        <v>-1</v>
      </c>
      <c r="L130">
        <f>HYPERLINK("https://www.defined.fi/sol/D3sjstAjtDTWwovWnUXZvcjs5iuhQVDRE1vvsZLfpump?maker=CAuSaNrQwn1owGKxAxdY4oGD11tucCWNWvZkiX13Z32m","https://www.defined.fi/sol/D3sjstAjtDTWwovWnUXZvcjs5iuhQVDRE1vvsZLfpump?maker=CAuSaNrQwn1owGKxAxdY4oGD11tucCWNWvZkiX13Z32m")</f>
        <v/>
      </c>
      <c r="M130">
        <f>HYPERLINK("https://dexscreener.com/solana/D3sjstAjtDTWwovWnUXZvcjs5iuhQVDRE1vvsZLfpump?maker=CAuSaNrQwn1owGKxAxdY4oGD11tucCWNWvZkiX13Z32m","https://dexscreener.com/solana/D3sjstAjtDTWwovWnUXZvcjs5iuhQVDRE1vvsZLfpump?maker=CAuSaNrQwn1owGKxAxdY4oGD11tucCWNWvZkiX13Z32m")</f>
        <v/>
      </c>
    </row>
    <row r="131">
      <c r="A131" t="inlineStr">
        <is>
          <t>5T1dwyBKmGefMhWmJxLYzMXcxyEEBPyUFtkfh4gQdZFA</t>
        </is>
      </c>
      <c r="B131" t="inlineStr">
        <is>
          <t>Mako</t>
        </is>
      </c>
      <c r="C131" t="n">
        <v>4</v>
      </c>
      <c r="D131" t="n">
        <v>0.004</v>
      </c>
      <c r="E131" t="n">
        <v>-1</v>
      </c>
      <c r="F131" t="n">
        <v>0.98</v>
      </c>
      <c r="G131" t="n">
        <v>0.984</v>
      </c>
      <c r="H131" t="n">
        <v>1</v>
      </c>
      <c r="I131" t="n">
        <v>1</v>
      </c>
      <c r="J131" t="n">
        <v>-1</v>
      </c>
      <c r="K131" t="n">
        <v>-1</v>
      </c>
      <c r="L131">
        <f>HYPERLINK("https://www.defined.fi/sol/5T1dwyBKmGefMhWmJxLYzMXcxyEEBPyUFtkfh4gQdZFA?maker=CAuSaNrQwn1owGKxAxdY4oGD11tucCWNWvZkiX13Z32m","https://www.defined.fi/sol/5T1dwyBKmGefMhWmJxLYzMXcxyEEBPyUFtkfh4gQdZFA?maker=CAuSaNrQwn1owGKxAxdY4oGD11tucCWNWvZkiX13Z32m")</f>
        <v/>
      </c>
      <c r="M131">
        <f>HYPERLINK("https://dexscreener.com/solana/5T1dwyBKmGefMhWmJxLYzMXcxyEEBPyUFtkfh4gQdZFA?maker=CAuSaNrQwn1owGKxAxdY4oGD11tucCWNWvZkiX13Z32m","https://dexscreener.com/solana/5T1dwyBKmGefMhWmJxLYzMXcxyEEBPyUFtkfh4gQdZFA?maker=CAuSaNrQwn1owGKxAxdY4oGD11tucCWNWvZkiX13Z32m")</f>
        <v/>
      </c>
    </row>
    <row r="132">
      <c r="A132" t="inlineStr">
        <is>
          <t>CK8jBy1R7JKr6FMSmaHJGi8GS3XPryWFJ1ebX3Uvpump</t>
        </is>
      </c>
      <c r="B132" t="inlineStr">
        <is>
          <t>ARCANE</t>
        </is>
      </c>
      <c r="C132" t="n">
        <v>4</v>
      </c>
      <c r="D132" t="n">
        <v>0.168</v>
      </c>
      <c r="E132" t="n">
        <v>0.02</v>
      </c>
      <c r="F132" t="n">
        <v>9.69</v>
      </c>
      <c r="G132" t="n">
        <v>9.859999999999999</v>
      </c>
      <c r="H132" t="n">
        <v>9</v>
      </c>
      <c r="I132" t="n">
        <v>3</v>
      </c>
      <c r="J132" t="n">
        <v>-1</v>
      </c>
      <c r="K132" t="n">
        <v>-1</v>
      </c>
      <c r="L132">
        <f>HYPERLINK("https://www.defined.fi/sol/CK8jBy1R7JKr6FMSmaHJGi8GS3XPryWFJ1ebX3Uvpump?maker=CAuSaNrQwn1owGKxAxdY4oGD11tucCWNWvZkiX13Z32m","https://www.defined.fi/sol/CK8jBy1R7JKr6FMSmaHJGi8GS3XPryWFJ1ebX3Uvpump?maker=CAuSaNrQwn1owGKxAxdY4oGD11tucCWNWvZkiX13Z32m")</f>
        <v/>
      </c>
      <c r="M132">
        <f>HYPERLINK("https://dexscreener.com/solana/CK8jBy1R7JKr6FMSmaHJGi8GS3XPryWFJ1ebX3Uvpump?maker=CAuSaNrQwn1owGKxAxdY4oGD11tucCWNWvZkiX13Z32m","https://dexscreener.com/solana/CK8jBy1R7JKr6FMSmaHJGi8GS3XPryWFJ1ebX3Uvpump?maker=CAuSaNrQwn1owGKxAxdY4oGD11tucCWNWvZkiX13Z32m")</f>
        <v/>
      </c>
    </row>
    <row r="133">
      <c r="A133" t="inlineStr">
        <is>
          <t>7GN2ckJh9wdUcKKWJTW8QTkTa2nrc4RgeqxDTHgYpump</t>
        </is>
      </c>
      <c r="B133" t="inlineStr">
        <is>
          <t>BOSOL</t>
        </is>
      </c>
      <c r="C133" t="n">
        <v>4</v>
      </c>
      <c r="D133" t="n">
        <v>3.21</v>
      </c>
      <c r="E133" t="n">
        <v>0.67</v>
      </c>
      <c r="F133" t="n">
        <v>4.77</v>
      </c>
      <c r="G133" t="n">
        <v>7.98</v>
      </c>
      <c r="H133" t="n">
        <v>6</v>
      </c>
      <c r="I133" t="n">
        <v>3</v>
      </c>
      <c r="J133" t="n">
        <v>-1</v>
      </c>
      <c r="K133" t="n">
        <v>-1</v>
      </c>
      <c r="L133">
        <f>HYPERLINK("https://www.defined.fi/sol/7GN2ckJh9wdUcKKWJTW8QTkTa2nrc4RgeqxDTHgYpump?maker=CAuSaNrQwn1owGKxAxdY4oGD11tucCWNWvZkiX13Z32m","https://www.defined.fi/sol/7GN2ckJh9wdUcKKWJTW8QTkTa2nrc4RgeqxDTHgYpump?maker=CAuSaNrQwn1owGKxAxdY4oGD11tucCWNWvZkiX13Z32m")</f>
        <v/>
      </c>
      <c r="M133">
        <f>HYPERLINK("https://dexscreener.com/solana/7GN2ckJh9wdUcKKWJTW8QTkTa2nrc4RgeqxDTHgYpump?maker=CAuSaNrQwn1owGKxAxdY4oGD11tucCWNWvZkiX13Z32m","https://dexscreener.com/solana/7GN2ckJh9wdUcKKWJTW8QTkTa2nrc4RgeqxDTHgYpump?maker=CAuSaNrQwn1owGKxAxdY4oGD11tucCWNWvZkiX13Z32m")</f>
        <v/>
      </c>
    </row>
    <row r="134">
      <c r="A134" t="inlineStr">
        <is>
          <t>9ev5BxA71RQCvdjUtZFYHUXvrn71us7DnKZ3sfbSEMRM</t>
        </is>
      </c>
      <c r="B134" t="inlineStr">
        <is>
          <t>ATM</t>
        </is>
      </c>
      <c r="C134" t="n">
        <v>4</v>
      </c>
      <c r="D134" t="n">
        <v>-0.146</v>
      </c>
      <c r="E134" t="n">
        <v>-1</v>
      </c>
      <c r="F134" t="n">
        <v>0.572</v>
      </c>
      <c r="G134" t="n">
        <v>0.426</v>
      </c>
      <c r="H134" t="n">
        <v>2</v>
      </c>
      <c r="I134" t="n">
        <v>1</v>
      </c>
      <c r="J134" t="n">
        <v>-1</v>
      </c>
      <c r="K134" t="n">
        <v>-1</v>
      </c>
      <c r="L134">
        <f>HYPERLINK("https://www.defined.fi/sol/9ev5BxA71RQCvdjUtZFYHUXvrn71us7DnKZ3sfbSEMRM?maker=CAuSaNrQwn1owGKxAxdY4oGD11tucCWNWvZkiX13Z32m","https://www.defined.fi/sol/9ev5BxA71RQCvdjUtZFYHUXvrn71us7DnKZ3sfbSEMRM?maker=CAuSaNrQwn1owGKxAxdY4oGD11tucCWNWvZkiX13Z32m")</f>
        <v/>
      </c>
      <c r="M134">
        <f>HYPERLINK("https://dexscreener.com/solana/9ev5BxA71RQCvdjUtZFYHUXvrn71us7DnKZ3sfbSEMRM?maker=CAuSaNrQwn1owGKxAxdY4oGD11tucCWNWvZkiX13Z32m","https://dexscreener.com/solana/9ev5BxA71RQCvdjUtZFYHUXvrn71us7DnKZ3sfbSEMRM?maker=CAuSaNrQwn1owGKxAxdY4oGD11tucCWNWvZkiX13Z32m")</f>
        <v/>
      </c>
    </row>
    <row r="135">
      <c r="A135" t="inlineStr">
        <is>
          <t>CHN5RZvK4UiE55RpCMBsUv8H7jt6sEZ87U9pprmvpump</t>
        </is>
      </c>
      <c r="B135" t="inlineStr">
        <is>
          <t>HAPPY</t>
        </is>
      </c>
      <c r="C135" t="n">
        <v>4</v>
      </c>
      <c r="D135" t="n">
        <v>-0.77</v>
      </c>
      <c r="E135" t="n">
        <v>-0.93</v>
      </c>
      <c r="F135" t="n">
        <v>0.828</v>
      </c>
      <c r="G135" t="n">
        <v>0.058</v>
      </c>
      <c r="H135" t="n">
        <v>2</v>
      </c>
      <c r="I135" t="n">
        <v>1</v>
      </c>
      <c r="J135" t="n">
        <v>-1</v>
      </c>
      <c r="K135" t="n">
        <v>-1</v>
      </c>
      <c r="L135">
        <f>HYPERLINK("https://www.defined.fi/sol/CHN5RZvK4UiE55RpCMBsUv8H7jt6sEZ87U9pprmvpump?maker=CAuSaNrQwn1owGKxAxdY4oGD11tucCWNWvZkiX13Z32m","https://www.defined.fi/sol/CHN5RZvK4UiE55RpCMBsUv8H7jt6sEZ87U9pprmvpump?maker=CAuSaNrQwn1owGKxAxdY4oGD11tucCWNWvZkiX13Z32m")</f>
        <v/>
      </c>
      <c r="M135">
        <f>HYPERLINK("https://dexscreener.com/solana/CHN5RZvK4UiE55RpCMBsUv8H7jt6sEZ87U9pprmvpump?maker=CAuSaNrQwn1owGKxAxdY4oGD11tucCWNWvZkiX13Z32m","https://dexscreener.com/solana/CHN5RZvK4UiE55RpCMBsUv8H7jt6sEZ87U9pprmvpump?maker=CAuSaNrQwn1owGKxAxdY4oGD11tucCWNWvZkiX13Z32m")</f>
        <v/>
      </c>
    </row>
    <row r="136">
      <c r="A136" t="inlineStr">
        <is>
          <t>5SJSfhE96cm9yUQVRBrJx2rEiBkHXSitf8TQ4Ts3pump</t>
        </is>
      </c>
      <c r="B136" t="inlineStr">
        <is>
          <t>WIZARD</t>
        </is>
      </c>
      <c r="C136" t="n">
        <v>4</v>
      </c>
      <c r="D136" t="n">
        <v>1.15</v>
      </c>
      <c r="E136" t="n">
        <v>0.38</v>
      </c>
      <c r="F136" t="n">
        <v>3.05</v>
      </c>
      <c r="G136" t="n">
        <v>4.2</v>
      </c>
      <c r="H136" t="n">
        <v>3</v>
      </c>
      <c r="I136" t="n">
        <v>2</v>
      </c>
      <c r="J136" t="n">
        <v>-1</v>
      </c>
      <c r="K136" t="n">
        <v>-1</v>
      </c>
      <c r="L136">
        <f>HYPERLINK("https://www.defined.fi/sol/5SJSfhE96cm9yUQVRBrJx2rEiBkHXSitf8TQ4Ts3pump?maker=CAuSaNrQwn1owGKxAxdY4oGD11tucCWNWvZkiX13Z32m","https://www.defined.fi/sol/5SJSfhE96cm9yUQVRBrJx2rEiBkHXSitf8TQ4Ts3pump?maker=CAuSaNrQwn1owGKxAxdY4oGD11tucCWNWvZkiX13Z32m")</f>
        <v/>
      </c>
      <c r="M136">
        <f>HYPERLINK("https://dexscreener.com/solana/5SJSfhE96cm9yUQVRBrJx2rEiBkHXSitf8TQ4Ts3pump?maker=CAuSaNrQwn1owGKxAxdY4oGD11tucCWNWvZkiX13Z32m","https://dexscreener.com/solana/5SJSfhE96cm9yUQVRBrJx2rEiBkHXSitf8TQ4Ts3pump?maker=CAuSaNrQwn1owGKxAxdY4oGD11tucCWNWvZkiX13Z32m")</f>
        <v/>
      </c>
    </row>
    <row r="137">
      <c r="A137" t="inlineStr">
        <is>
          <t>GQtWzUGy4E4cjayPkQBdorLBxSQxHSAJCj78Gr22wbgz</t>
        </is>
      </c>
      <c r="B137" t="inlineStr">
        <is>
          <t>GOAT</t>
        </is>
      </c>
      <c r="C137" t="n">
        <v>4</v>
      </c>
      <c r="D137" t="n">
        <v>-0.679</v>
      </c>
      <c r="E137" t="n">
        <v>-0.79</v>
      </c>
      <c r="F137" t="n">
        <v>0.865</v>
      </c>
      <c r="G137" t="n">
        <v>0.186</v>
      </c>
      <c r="H137" t="n">
        <v>1</v>
      </c>
      <c r="I137" t="n">
        <v>1</v>
      </c>
      <c r="J137" t="n">
        <v>-1</v>
      </c>
      <c r="K137" t="n">
        <v>-1</v>
      </c>
      <c r="L137">
        <f>HYPERLINK("https://www.defined.fi/sol/GQtWzUGy4E4cjayPkQBdorLBxSQxHSAJCj78Gr22wbgz?maker=CAuSaNrQwn1owGKxAxdY4oGD11tucCWNWvZkiX13Z32m","https://www.defined.fi/sol/GQtWzUGy4E4cjayPkQBdorLBxSQxHSAJCj78Gr22wbgz?maker=CAuSaNrQwn1owGKxAxdY4oGD11tucCWNWvZkiX13Z32m")</f>
        <v/>
      </c>
      <c r="M137">
        <f>HYPERLINK("https://dexscreener.com/solana/GQtWzUGy4E4cjayPkQBdorLBxSQxHSAJCj78Gr22wbgz?maker=CAuSaNrQwn1owGKxAxdY4oGD11tucCWNWvZkiX13Z32m","https://dexscreener.com/solana/GQtWzUGy4E4cjayPkQBdorLBxSQxHSAJCj78Gr22wbgz?maker=CAuSaNrQwn1owGKxAxdY4oGD11tucCWNWvZkiX13Z32m")</f>
        <v/>
      </c>
    </row>
    <row r="138">
      <c r="A138" t="inlineStr">
        <is>
          <t>4P4J3fWmyvPzQX4TeRqf5hhYKVxKwuDQa2SMtMdwpump</t>
        </is>
      </c>
      <c r="B138" t="inlineStr">
        <is>
          <t>QingBao</t>
        </is>
      </c>
      <c r="C138" t="n">
        <v>4</v>
      </c>
      <c r="D138" t="n">
        <v>0.673</v>
      </c>
      <c r="E138" t="n">
        <v>0.21</v>
      </c>
      <c r="F138" t="n">
        <v>3.25</v>
      </c>
      <c r="G138" t="n">
        <v>3.92</v>
      </c>
      <c r="H138" t="n">
        <v>2</v>
      </c>
      <c r="I138" t="n">
        <v>1</v>
      </c>
      <c r="J138" t="n">
        <v>-1</v>
      </c>
      <c r="K138" t="n">
        <v>-1</v>
      </c>
      <c r="L138">
        <f>HYPERLINK("https://www.defined.fi/sol/4P4J3fWmyvPzQX4TeRqf5hhYKVxKwuDQa2SMtMdwpump?maker=CAuSaNrQwn1owGKxAxdY4oGD11tucCWNWvZkiX13Z32m","https://www.defined.fi/sol/4P4J3fWmyvPzQX4TeRqf5hhYKVxKwuDQa2SMtMdwpump?maker=CAuSaNrQwn1owGKxAxdY4oGD11tucCWNWvZkiX13Z32m")</f>
        <v/>
      </c>
      <c r="M138">
        <f>HYPERLINK("https://dexscreener.com/solana/4P4J3fWmyvPzQX4TeRqf5hhYKVxKwuDQa2SMtMdwpump?maker=CAuSaNrQwn1owGKxAxdY4oGD11tucCWNWvZkiX13Z32m","https://dexscreener.com/solana/4P4J3fWmyvPzQX4TeRqf5hhYKVxKwuDQa2SMtMdwpump?maker=CAuSaNrQwn1owGKxAxdY4oGD11tucCWNWvZkiX13Z32m")</f>
        <v/>
      </c>
    </row>
    <row r="139">
      <c r="A139" t="inlineStr">
        <is>
          <t>8qwmmNaFuQVtPTdrQS6G66qnnFoMrnaiQSM2LYnhpump</t>
        </is>
      </c>
      <c r="B139" t="inlineStr">
        <is>
          <t>hey</t>
        </is>
      </c>
      <c r="C139" t="n">
        <v>4</v>
      </c>
      <c r="D139" t="n">
        <v>0.789</v>
      </c>
      <c r="E139" t="n">
        <v>0.61</v>
      </c>
      <c r="F139" t="n">
        <v>1.29</v>
      </c>
      <c r="G139" t="n">
        <v>2.08</v>
      </c>
      <c r="H139" t="n">
        <v>2</v>
      </c>
      <c r="I139" t="n">
        <v>1</v>
      </c>
      <c r="J139" t="n">
        <v>-1</v>
      </c>
      <c r="K139" t="n">
        <v>-1</v>
      </c>
      <c r="L139">
        <f>HYPERLINK("https://www.defined.fi/sol/8qwmmNaFuQVtPTdrQS6G66qnnFoMrnaiQSM2LYnhpump?maker=CAuSaNrQwn1owGKxAxdY4oGD11tucCWNWvZkiX13Z32m","https://www.defined.fi/sol/8qwmmNaFuQVtPTdrQS6G66qnnFoMrnaiQSM2LYnhpump?maker=CAuSaNrQwn1owGKxAxdY4oGD11tucCWNWvZkiX13Z32m")</f>
        <v/>
      </c>
      <c r="M139">
        <f>HYPERLINK("https://dexscreener.com/solana/8qwmmNaFuQVtPTdrQS6G66qnnFoMrnaiQSM2LYnhpump?maker=CAuSaNrQwn1owGKxAxdY4oGD11tucCWNWvZkiX13Z32m","https://dexscreener.com/solana/8qwmmNaFuQVtPTdrQS6G66qnnFoMrnaiQSM2LYnhpump?maker=CAuSaNrQwn1owGKxAxdY4oGD11tucCWNWvZkiX13Z32m")</f>
        <v/>
      </c>
    </row>
    <row r="140">
      <c r="A140" t="inlineStr">
        <is>
          <t>9RfFN3d8GJRagjpmnaAbgSAjbpN4D96ndjNB5K9spump</t>
        </is>
      </c>
      <c r="B140" t="inlineStr">
        <is>
          <t>Turing</t>
        </is>
      </c>
      <c r="C140" t="n">
        <v>5</v>
      </c>
      <c r="D140" t="n">
        <v>-0.261</v>
      </c>
      <c r="E140" t="n">
        <v>-1</v>
      </c>
      <c r="F140" t="n">
        <v>1.43</v>
      </c>
      <c r="G140" t="n">
        <v>1.17</v>
      </c>
      <c r="H140" t="n">
        <v>2</v>
      </c>
      <c r="I140" t="n">
        <v>1</v>
      </c>
      <c r="J140" t="n">
        <v>-1</v>
      </c>
      <c r="K140" t="n">
        <v>-1</v>
      </c>
      <c r="L140">
        <f>HYPERLINK("https://www.defined.fi/sol/9RfFN3d8GJRagjpmnaAbgSAjbpN4D96ndjNB5K9spump?maker=CAuSaNrQwn1owGKxAxdY4oGD11tucCWNWvZkiX13Z32m","https://www.defined.fi/sol/9RfFN3d8GJRagjpmnaAbgSAjbpN4D96ndjNB5K9spump?maker=CAuSaNrQwn1owGKxAxdY4oGD11tucCWNWvZkiX13Z32m")</f>
        <v/>
      </c>
      <c r="M140">
        <f>HYPERLINK("https://dexscreener.com/solana/9RfFN3d8GJRagjpmnaAbgSAjbpN4D96ndjNB5K9spump?maker=CAuSaNrQwn1owGKxAxdY4oGD11tucCWNWvZkiX13Z32m","https://dexscreener.com/solana/9RfFN3d8GJRagjpmnaAbgSAjbpN4D96ndjNB5K9spump?maker=CAuSaNrQwn1owGKxAxdY4oGD11tucCWNWvZkiX13Z32m")</f>
        <v/>
      </c>
    </row>
    <row r="141">
      <c r="A141" t="inlineStr">
        <is>
          <t>3cmy7z8vfGw7VnjNmn9i4qVW1FrPw3AuScFZjZsGpump</t>
        </is>
      </c>
      <c r="B141" t="inlineStr">
        <is>
          <t>Perseus</t>
        </is>
      </c>
      <c r="C141" t="n">
        <v>5</v>
      </c>
      <c r="D141" t="n">
        <v>1.94</v>
      </c>
      <c r="E141" t="n">
        <v>0.46</v>
      </c>
      <c r="F141" t="n">
        <v>4.2</v>
      </c>
      <c r="G141" t="n">
        <v>6.14</v>
      </c>
      <c r="H141" t="n">
        <v>5</v>
      </c>
      <c r="I141" t="n">
        <v>2</v>
      </c>
      <c r="J141" t="n">
        <v>-1</v>
      </c>
      <c r="K141" t="n">
        <v>-1</v>
      </c>
      <c r="L141">
        <f>HYPERLINK("https://www.defined.fi/sol/3cmy7z8vfGw7VnjNmn9i4qVW1FrPw3AuScFZjZsGpump?maker=CAuSaNrQwn1owGKxAxdY4oGD11tucCWNWvZkiX13Z32m","https://www.defined.fi/sol/3cmy7z8vfGw7VnjNmn9i4qVW1FrPw3AuScFZjZsGpump?maker=CAuSaNrQwn1owGKxAxdY4oGD11tucCWNWvZkiX13Z32m")</f>
        <v/>
      </c>
      <c r="M141">
        <f>HYPERLINK("https://dexscreener.com/solana/3cmy7z8vfGw7VnjNmn9i4qVW1FrPw3AuScFZjZsGpump?maker=CAuSaNrQwn1owGKxAxdY4oGD11tucCWNWvZkiX13Z32m","https://dexscreener.com/solana/3cmy7z8vfGw7VnjNmn9i4qVW1FrPw3AuScFZjZsGpump?maker=CAuSaNrQwn1owGKxAxdY4oGD11tucCWNWvZkiX13Z32m")</f>
        <v/>
      </c>
    </row>
    <row r="142">
      <c r="A142" t="inlineStr">
        <is>
          <t>9ZKh81To4E9sGaBCYY2n7nvoaNiDLrRHDBD9thdopump</t>
        </is>
      </c>
      <c r="B142" t="inlineStr">
        <is>
          <t>DUST</t>
        </is>
      </c>
      <c r="C142" t="n">
        <v>5</v>
      </c>
      <c r="D142" t="n">
        <v>-0.061</v>
      </c>
      <c r="E142" t="n">
        <v>-0.05</v>
      </c>
      <c r="F142" t="n">
        <v>1.18</v>
      </c>
      <c r="G142" t="n">
        <v>1.12</v>
      </c>
      <c r="H142" t="n">
        <v>2</v>
      </c>
      <c r="I142" t="n">
        <v>1</v>
      </c>
      <c r="J142" t="n">
        <v>-1</v>
      </c>
      <c r="K142" t="n">
        <v>-1</v>
      </c>
      <c r="L142">
        <f>HYPERLINK("https://www.defined.fi/sol/9ZKh81To4E9sGaBCYY2n7nvoaNiDLrRHDBD9thdopump?maker=CAuSaNrQwn1owGKxAxdY4oGD11tucCWNWvZkiX13Z32m","https://www.defined.fi/sol/9ZKh81To4E9sGaBCYY2n7nvoaNiDLrRHDBD9thdopump?maker=CAuSaNrQwn1owGKxAxdY4oGD11tucCWNWvZkiX13Z32m")</f>
        <v/>
      </c>
      <c r="M142">
        <f>HYPERLINK("https://dexscreener.com/solana/9ZKh81To4E9sGaBCYY2n7nvoaNiDLrRHDBD9thdopump?maker=CAuSaNrQwn1owGKxAxdY4oGD11tucCWNWvZkiX13Z32m","https://dexscreener.com/solana/9ZKh81To4E9sGaBCYY2n7nvoaNiDLrRHDBD9thdopump?maker=CAuSaNrQwn1owGKxAxdY4oGD11tucCWNWvZkiX13Z32m")</f>
        <v/>
      </c>
    </row>
    <row r="143">
      <c r="A143" t="inlineStr">
        <is>
          <t>9MsYhPystBHxtgznKWWjtnMEePrcMVeFAL1FNLtLpump</t>
        </is>
      </c>
      <c r="B143" t="inlineStr">
        <is>
          <t>TW</t>
        </is>
      </c>
      <c r="C143" t="n">
        <v>5</v>
      </c>
      <c r="D143" t="n">
        <v>0.025</v>
      </c>
      <c r="E143" t="n">
        <v>0.03</v>
      </c>
      <c r="F143" t="n">
        <v>0.966</v>
      </c>
      <c r="G143" t="n">
        <v>0.991</v>
      </c>
      <c r="H143" t="n">
        <v>1</v>
      </c>
      <c r="I143" t="n">
        <v>1</v>
      </c>
      <c r="J143" t="n">
        <v>-1</v>
      </c>
      <c r="K143" t="n">
        <v>-1</v>
      </c>
      <c r="L143">
        <f>HYPERLINK("https://www.defined.fi/sol/9MsYhPystBHxtgznKWWjtnMEePrcMVeFAL1FNLtLpump?maker=CAuSaNrQwn1owGKxAxdY4oGD11tucCWNWvZkiX13Z32m","https://www.defined.fi/sol/9MsYhPystBHxtgznKWWjtnMEePrcMVeFAL1FNLtLpump?maker=CAuSaNrQwn1owGKxAxdY4oGD11tucCWNWvZkiX13Z32m")</f>
        <v/>
      </c>
      <c r="M143">
        <f>HYPERLINK("https://dexscreener.com/solana/9MsYhPystBHxtgznKWWjtnMEePrcMVeFAL1FNLtLpump?maker=CAuSaNrQwn1owGKxAxdY4oGD11tucCWNWvZkiX13Z32m","https://dexscreener.com/solana/9MsYhPystBHxtgznKWWjtnMEePrcMVeFAL1FNLtLpump?maker=CAuSaNrQwn1owGKxAxdY4oGD11tucCWNWvZkiX13Z32m")</f>
        <v/>
      </c>
    </row>
    <row r="144">
      <c r="A144" t="inlineStr">
        <is>
          <t>zbkbB9jAvXyXHx1ZYV9TMZCLYje3EidoopGRJqafree</t>
        </is>
      </c>
      <c r="B144" t="inlineStr">
        <is>
          <t>FREE</t>
        </is>
      </c>
      <c r="C144" t="n">
        <v>5</v>
      </c>
      <c r="D144" t="n">
        <v>-2.58</v>
      </c>
      <c r="E144" t="n">
        <v>-0.78</v>
      </c>
      <c r="F144" t="n">
        <v>3.32</v>
      </c>
      <c r="G144" t="n">
        <v>0.742</v>
      </c>
      <c r="H144" t="n">
        <v>4</v>
      </c>
      <c r="I144" t="n">
        <v>1</v>
      </c>
      <c r="J144" t="n">
        <v>-1</v>
      </c>
      <c r="K144" t="n">
        <v>-1</v>
      </c>
      <c r="L144">
        <f>HYPERLINK("https://www.defined.fi/sol/zbkbB9jAvXyXHx1ZYV9TMZCLYje3EidoopGRJqafree?maker=CAuSaNrQwn1owGKxAxdY4oGD11tucCWNWvZkiX13Z32m","https://www.defined.fi/sol/zbkbB9jAvXyXHx1ZYV9TMZCLYje3EidoopGRJqafree?maker=CAuSaNrQwn1owGKxAxdY4oGD11tucCWNWvZkiX13Z32m")</f>
        <v/>
      </c>
      <c r="M144">
        <f>HYPERLINK("https://dexscreener.com/solana/zbkbB9jAvXyXHx1ZYV9TMZCLYje3EidoopGRJqafree?maker=CAuSaNrQwn1owGKxAxdY4oGD11tucCWNWvZkiX13Z32m","https://dexscreener.com/solana/zbkbB9jAvXyXHx1ZYV9TMZCLYje3EidoopGRJqafree?maker=CAuSaNrQwn1owGKxAxdY4oGD11tucCWNWvZkiX13Z32m")</f>
        <v/>
      </c>
    </row>
    <row r="145">
      <c r="A145" t="inlineStr">
        <is>
          <t>Exicyp4p8VbwsutHUYbuNA3CHyQUHZuzo7FFN1Yepump</t>
        </is>
      </c>
      <c r="B145" t="inlineStr">
        <is>
          <t>ksilisab</t>
        </is>
      </c>
      <c r="C145" t="n">
        <v>5</v>
      </c>
      <c r="D145" t="n">
        <v>1.35</v>
      </c>
      <c r="E145" t="n">
        <v>1.4</v>
      </c>
      <c r="F145" t="n">
        <v>0.966</v>
      </c>
      <c r="G145" t="n">
        <v>2.31</v>
      </c>
      <c r="H145" t="n">
        <v>1</v>
      </c>
      <c r="I145" t="n">
        <v>3</v>
      </c>
      <c r="J145" t="n">
        <v>-1</v>
      </c>
      <c r="K145" t="n">
        <v>-1</v>
      </c>
      <c r="L145">
        <f>HYPERLINK("https://www.defined.fi/sol/Exicyp4p8VbwsutHUYbuNA3CHyQUHZuzo7FFN1Yepump?maker=CAuSaNrQwn1owGKxAxdY4oGD11tucCWNWvZkiX13Z32m","https://www.defined.fi/sol/Exicyp4p8VbwsutHUYbuNA3CHyQUHZuzo7FFN1Yepump?maker=CAuSaNrQwn1owGKxAxdY4oGD11tucCWNWvZkiX13Z32m")</f>
        <v/>
      </c>
      <c r="M145">
        <f>HYPERLINK("https://dexscreener.com/solana/Exicyp4p8VbwsutHUYbuNA3CHyQUHZuzo7FFN1Yepump?maker=CAuSaNrQwn1owGKxAxdY4oGD11tucCWNWvZkiX13Z32m","https://dexscreener.com/solana/Exicyp4p8VbwsutHUYbuNA3CHyQUHZuzo7FFN1Yepump?maker=CAuSaNrQwn1owGKxAxdY4oGD11tucCWNWvZkiX13Z32m")</f>
        <v/>
      </c>
    </row>
    <row r="146">
      <c r="A146" t="inlineStr">
        <is>
          <t>9o81cWB4kAWZ1hxxpakTsCTorJAwehPtxDKxMA564poi</t>
        </is>
      </c>
      <c r="B146" t="inlineStr">
        <is>
          <t>LILY</t>
        </is>
      </c>
      <c r="C146" t="n">
        <v>5</v>
      </c>
      <c r="D146" t="n">
        <v>-11.06</v>
      </c>
      <c r="E146" t="n">
        <v>-0.65</v>
      </c>
      <c r="F146" t="n">
        <v>17.04</v>
      </c>
      <c r="G146" t="n">
        <v>5.97</v>
      </c>
      <c r="H146" t="n">
        <v>12</v>
      </c>
      <c r="I146" t="n">
        <v>3</v>
      </c>
      <c r="J146" t="n">
        <v>-1</v>
      </c>
      <c r="K146" t="n">
        <v>-1</v>
      </c>
      <c r="L146">
        <f>HYPERLINK("https://www.defined.fi/sol/9o81cWB4kAWZ1hxxpakTsCTorJAwehPtxDKxMA564poi?maker=CAuSaNrQwn1owGKxAxdY4oGD11tucCWNWvZkiX13Z32m","https://www.defined.fi/sol/9o81cWB4kAWZ1hxxpakTsCTorJAwehPtxDKxMA564poi?maker=CAuSaNrQwn1owGKxAxdY4oGD11tucCWNWvZkiX13Z32m")</f>
        <v/>
      </c>
      <c r="M146">
        <f>HYPERLINK("https://dexscreener.com/solana/9o81cWB4kAWZ1hxxpakTsCTorJAwehPtxDKxMA564poi?maker=CAuSaNrQwn1owGKxAxdY4oGD11tucCWNWvZkiX13Z32m","https://dexscreener.com/solana/9o81cWB4kAWZ1hxxpakTsCTorJAwehPtxDKxMA564poi?maker=CAuSaNrQwn1owGKxAxdY4oGD11tucCWNWvZkiX13Z32m")</f>
        <v/>
      </c>
    </row>
    <row r="147">
      <c r="A147" t="inlineStr">
        <is>
          <t>8TYUnpKJmMeXfw2feRZJnUzHnzMkXbFK5jfpP6zGpump</t>
        </is>
      </c>
      <c r="B147" t="inlineStr">
        <is>
          <t>Emily</t>
        </is>
      </c>
      <c r="C147" t="n">
        <v>5</v>
      </c>
      <c r="D147" t="n">
        <v>-2.74</v>
      </c>
      <c r="E147" t="n">
        <v>-0.29</v>
      </c>
      <c r="F147" t="n">
        <v>9.41</v>
      </c>
      <c r="G147" t="n">
        <v>6.68</v>
      </c>
      <c r="H147" t="n">
        <v>10</v>
      </c>
      <c r="I147" t="n">
        <v>3</v>
      </c>
      <c r="J147" t="n">
        <v>-1</v>
      </c>
      <c r="K147" t="n">
        <v>-1</v>
      </c>
      <c r="L147">
        <f>HYPERLINK("https://www.defined.fi/sol/8TYUnpKJmMeXfw2feRZJnUzHnzMkXbFK5jfpP6zGpump?maker=CAuSaNrQwn1owGKxAxdY4oGD11tucCWNWvZkiX13Z32m","https://www.defined.fi/sol/8TYUnpKJmMeXfw2feRZJnUzHnzMkXbFK5jfpP6zGpump?maker=CAuSaNrQwn1owGKxAxdY4oGD11tucCWNWvZkiX13Z32m")</f>
        <v/>
      </c>
      <c r="M147">
        <f>HYPERLINK("https://dexscreener.com/solana/8TYUnpKJmMeXfw2feRZJnUzHnzMkXbFK5jfpP6zGpump?maker=CAuSaNrQwn1owGKxAxdY4oGD11tucCWNWvZkiX13Z32m","https://dexscreener.com/solana/8TYUnpKJmMeXfw2feRZJnUzHnzMkXbFK5jfpP6zGpump?maker=CAuSaNrQwn1owGKxAxdY4oGD11tucCWNWvZkiX13Z32m")</f>
        <v/>
      </c>
    </row>
    <row r="148">
      <c r="A148" t="inlineStr">
        <is>
          <t>5147jVC5SBeYUWQoo6NTSQodGB8ZMDp7JhVRSkv2nA4W</t>
        </is>
      </c>
      <c r="B148" t="inlineStr">
        <is>
          <t>TRUMP</t>
        </is>
      </c>
      <c r="C148" t="n">
        <v>5</v>
      </c>
      <c r="D148" t="n">
        <v>0.455</v>
      </c>
      <c r="E148" t="n">
        <v>0.47</v>
      </c>
      <c r="F148" t="n">
        <v>0.975</v>
      </c>
      <c r="G148" t="n">
        <v>1.43</v>
      </c>
      <c r="H148" t="n">
        <v>1</v>
      </c>
      <c r="I148" t="n">
        <v>1</v>
      </c>
      <c r="J148" t="n">
        <v>-1</v>
      </c>
      <c r="K148" t="n">
        <v>-1</v>
      </c>
      <c r="L148">
        <f>HYPERLINK("https://www.defined.fi/sol/5147jVC5SBeYUWQoo6NTSQodGB8ZMDp7JhVRSkv2nA4W?maker=CAuSaNrQwn1owGKxAxdY4oGD11tucCWNWvZkiX13Z32m","https://www.defined.fi/sol/5147jVC5SBeYUWQoo6NTSQodGB8ZMDp7JhVRSkv2nA4W?maker=CAuSaNrQwn1owGKxAxdY4oGD11tucCWNWvZkiX13Z32m")</f>
        <v/>
      </c>
      <c r="M148">
        <f>HYPERLINK("https://dexscreener.com/solana/5147jVC5SBeYUWQoo6NTSQodGB8ZMDp7JhVRSkv2nA4W?maker=CAuSaNrQwn1owGKxAxdY4oGD11tucCWNWvZkiX13Z32m","https://dexscreener.com/solana/5147jVC5SBeYUWQoo6NTSQodGB8ZMDp7JhVRSkv2nA4W?maker=CAuSaNrQwn1owGKxAxdY4oGD11tucCWNWvZkiX13Z32m")</f>
        <v/>
      </c>
    </row>
    <row r="149">
      <c r="A149" t="inlineStr">
        <is>
          <t>Do2HJpLunn6qSoXGGm3JZ3bHuAoTBxmAcbUBe84epump</t>
        </is>
      </c>
      <c r="B149" t="inlineStr">
        <is>
          <t>shiro</t>
        </is>
      </c>
      <c r="C149" t="n">
        <v>5</v>
      </c>
      <c r="D149" t="n">
        <v>-0.146</v>
      </c>
      <c r="E149" t="n">
        <v>-1</v>
      </c>
      <c r="F149" t="n">
        <v>0.97</v>
      </c>
      <c r="G149" t="n">
        <v>0.823</v>
      </c>
      <c r="H149" t="n">
        <v>1</v>
      </c>
      <c r="I149" t="n">
        <v>1</v>
      </c>
      <c r="J149" t="n">
        <v>-1</v>
      </c>
      <c r="K149" t="n">
        <v>-1</v>
      </c>
      <c r="L149">
        <f>HYPERLINK("https://www.defined.fi/sol/Do2HJpLunn6qSoXGGm3JZ3bHuAoTBxmAcbUBe84epump?maker=CAuSaNrQwn1owGKxAxdY4oGD11tucCWNWvZkiX13Z32m","https://www.defined.fi/sol/Do2HJpLunn6qSoXGGm3JZ3bHuAoTBxmAcbUBe84epump?maker=CAuSaNrQwn1owGKxAxdY4oGD11tucCWNWvZkiX13Z32m")</f>
        <v/>
      </c>
      <c r="M149">
        <f>HYPERLINK("https://dexscreener.com/solana/Do2HJpLunn6qSoXGGm3JZ3bHuAoTBxmAcbUBe84epump?maker=CAuSaNrQwn1owGKxAxdY4oGD11tucCWNWvZkiX13Z32m","https://dexscreener.com/solana/Do2HJpLunn6qSoXGGm3JZ3bHuAoTBxmAcbUBe84epump?maker=CAuSaNrQwn1owGKxAxdY4oGD11tucCWNWvZkiX13Z32m")</f>
        <v/>
      </c>
    </row>
    <row r="150">
      <c r="A150" t="inlineStr">
        <is>
          <t>Bg28fKq8nJzdgWnMJ84kxCvkCeaj89W8oB9QM3D4pump</t>
        </is>
      </c>
      <c r="B150" t="inlineStr">
        <is>
          <t>unknown_Bg28</t>
        </is>
      </c>
      <c r="C150" t="n">
        <v>5</v>
      </c>
      <c r="D150" t="n">
        <v>-0.001</v>
      </c>
      <c r="E150" t="n">
        <v>-1</v>
      </c>
      <c r="F150" t="n">
        <v>0.978</v>
      </c>
      <c r="G150" t="n">
        <v>0.976</v>
      </c>
      <c r="H150" t="n">
        <v>1</v>
      </c>
      <c r="I150" t="n">
        <v>1</v>
      </c>
      <c r="J150" t="n">
        <v>-1</v>
      </c>
      <c r="K150" t="n">
        <v>-1</v>
      </c>
      <c r="L150">
        <f>HYPERLINK("https://www.defined.fi/sol/Bg28fKq8nJzdgWnMJ84kxCvkCeaj89W8oB9QM3D4pump?maker=CAuSaNrQwn1owGKxAxdY4oGD11tucCWNWvZkiX13Z32m","https://www.defined.fi/sol/Bg28fKq8nJzdgWnMJ84kxCvkCeaj89W8oB9QM3D4pump?maker=CAuSaNrQwn1owGKxAxdY4oGD11tucCWNWvZkiX13Z32m")</f>
        <v/>
      </c>
      <c r="M150">
        <f>HYPERLINK("https://dexscreener.com/solana/Bg28fKq8nJzdgWnMJ84kxCvkCeaj89W8oB9QM3D4pump?maker=CAuSaNrQwn1owGKxAxdY4oGD11tucCWNWvZkiX13Z32m","https://dexscreener.com/solana/Bg28fKq8nJzdgWnMJ84kxCvkCeaj89W8oB9QM3D4pump?maker=CAuSaNrQwn1owGKxAxdY4oGD11tucCWNWvZkiX13Z32m")</f>
        <v/>
      </c>
    </row>
    <row r="151">
      <c r="A151" t="inlineStr">
        <is>
          <t>HqDp25mujx3xXhse1ddWnRpWR1LmuJwN9k6L8mDepump</t>
        </is>
      </c>
      <c r="B151" t="inlineStr">
        <is>
          <t>Soba</t>
        </is>
      </c>
      <c r="C151" t="n">
        <v>6</v>
      </c>
      <c r="D151" t="n">
        <v>-0.264</v>
      </c>
      <c r="E151" t="n">
        <v>-1</v>
      </c>
      <c r="F151" t="n">
        <v>0.957</v>
      </c>
      <c r="G151" t="n">
        <v>0.6919999999999999</v>
      </c>
      <c r="H151" t="n">
        <v>1</v>
      </c>
      <c r="I151" t="n">
        <v>1</v>
      </c>
      <c r="J151" t="n">
        <v>-1</v>
      </c>
      <c r="K151" t="n">
        <v>-1</v>
      </c>
      <c r="L151">
        <f>HYPERLINK("https://www.defined.fi/sol/HqDp25mujx3xXhse1ddWnRpWR1LmuJwN9k6L8mDepump?maker=CAuSaNrQwn1owGKxAxdY4oGD11tucCWNWvZkiX13Z32m","https://www.defined.fi/sol/HqDp25mujx3xXhse1ddWnRpWR1LmuJwN9k6L8mDepump?maker=CAuSaNrQwn1owGKxAxdY4oGD11tucCWNWvZkiX13Z32m")</f>
        <v/>
      </c>
      <c r="M151">
        <f>HYPERLINK("https://dexscreener.com/solana/HqDp25mujx3xXhse1ddWnRpWR1LmuJwN9k6L8mDepump?maker=CAuSaNrQwn1owGKxAxdY4oGD11tucCWNWvZkiX13Z32m","https://dexscreener.com/solana/HqDp25mujx3xXhse1ddWnRpWR1LmuJwN9k6L8mDepump?maker=CAuSaNrQwn1owGKxAxdY4oGD11tucCWNWvZkiX13Z32m")</f>
        <v/>
      </c>
    </row>
    <row r="152">
      <c r="A152" t="inlineStr">
        <is>
          <t>A4wNB3LZ9QMGHto3J6TuBKJbSK5DTxfYGfAFmc3qwjVR</t>
        </is>
      </c>
      <c r="B152" t="inlineStr">
        <is>
          <t>LULU</t>
        </is>
      </c>
      <c r="C152" t="n">
        <v>6</v>
      </c>
      <c r="D152" t="n">
        <v>-0.586</v>
      </c>
      <c r="E152" t="n">
        <v>-0.21</v>
      </c>
      <c r="F152" t="n">
        <v>2.76</v>
      </c>
      <c r="G152" t="n">
        <v>2.17</v>
      </c>
      <c r="H152" t="n">
        <v>1</v>
      </c>
      <c r="I152" t="n">
        <v>1</v>
      </c>
      <c r="J152" t="n">
        <v>-1</v>
      </c>
      <c r="K152" t="n">
        <v>-1</v>
      </c>
      <c r="L152">
        <f>HYPERLINK("https://www.defined.fi/sol/A4wNB3LZ9QMGHto3J6TuBKJbSK5DTxfYGfAFmc3qwjVR?maker=CAuSaNrQwn1owGKxAxdY4oGD11tucCWNWvZkiX13Z32m","https://www.defined.fi/sol/A4wNB3LZ9QMGHto3J6TuBKJbSK5DTxfYGfAFmc3qwjVR?maker=CAuSaNrQwn1owGKxAxdY4oGD11tucCWNWvZkiX13Z32m")</f>
        <v/>
      </c>
      <c r="M152">
        <f>HYPERLINK("https://dexscreener.com/solana/A4wNB3LZ9QMGHto3J6TuBKJbSK5DTxfYGfAFmc3qwjVR?maker=CAuSaNrQwn1owGKxAxdY4oGD11tucCWNWvZkiX13Z32m","https://dexscreener.com/solana/A4wNB3LZ9QMGHto3J6TuBKJbSK5DTxfYGfAFmc3qwjVR?maker=CAuSaNrQwn1owGKxAxdY4oGD11tucCWNWvZkiX13Z32m")</f>
        <v/>
      </c>
    </row>
    <row r="153">
      <c r="A153" t="inlineStr">
        <is>
          <t>3nm6adixdU6dMaXb9upda9Q8PtnjFQf7DSxuQ4p6pump</t>
        </is>
      </c>
      <c r="B153" t="inlineStr">
        <is>
          <t>STANDWICH</t>
        </is>
      </c>
      <c r="C153" t="n">
        <v>6</v>
      </c>
      <c r="D153" t="n">
        <v>-0.321</v>
      </c>
      <c r="E153" t="n">
        <v>-0.34</v>
      </c>
      <c r="F153" t="n">
        <v>0.945</v>
      </c>
      <c r="G153" t="n">
        <v>0.623</v>
      </c>
      <c r="H153" t="n">
        <v>1</v>
      </c>
      <c r="I153" t="n">
        <v>1</v>
      </c>
      <c r="J153" t="n">
        <v>-1</v>
      </c>
      <c r="K153" t="n">
        <v>-1</v>
      </c>
      <c r="L153">
        <f>HYPERLINK("https://www.defined.fi/sol/3nm6adixdU6dMaXb9upda9Q8PtnjFQf7DSxuQ4p6pump?maker=CAuSaNrQwn1owGKxAxdY4oGD11tucCWNWvZkiX13Z32m","https://www.defined.fi/sol/3nm6adixdU6dMaXb9upda9Q8PtnjFQf7DSxuQ4p6pump?maker=CAuSaNrQwn1owGKxAxdY4oGD11tucCWNWvZkiX13Z32m")</f>
        <v/>
      </c>
      <c r="M153">
        <f>HYPERLINK("https://dexscreener.com/solana/3nm6adixdU6dMaXb9upda9Q8PtnjFQf7DSxuQ4p6pump?maker=CAuSaNrQwn1owGKxAxdY4oGD11tucCWNWvZkiX13Z32m","https://dexscreener.com/solana/3nm6adixdU6dMaXb9upda9Q8PtnjFQf7DSxuQ4p6pump?maker=CAuSaNrQwn1owGKxAxdY4oGD11tucCWNWvZkiX13Z32m")</f>
        <v/>
      </c>
    </row>
    <row r="154">
      <c r="A154" t="inlineStr">
        <is>
          <t>ENpzbsQ6TKsahaF9EQRZM58CVcgzVKbYzHfz4immVWA2</t>
        </is>
      </c>
      <c r="B154" t="inlineStr">
        <is>
          <t>BITCOIN</t>
        </is>
      </c>
      <c r="C154" t="n">
        <v>6</v>
      </c>
      <c r="D154" t="n">
        <v>1.5</v>
      </c>
      <c r="E154" t="n">
        <v>0.97</v>
      </c>
      <c r="F154" t="n">
        <v>2.7</v>
      </c>
      <c r="G154" t="n">
        <v>3.04</v>
      </c>
      <c r="H154" t="n">
        <v>2</v>
      </c>
      <c r="I154" t="n">
        <v>2</v>
      </c>
      <c r="J154" t="n">
        <v>-1</v>
      </c>
      <c r="K154" t="n">
        <v>-1</v>
      </c>
      <c r="L154">
        <f>HYPERLINK("https://www.defined.fi/sol/ENpzbsQ6TKsahaF9EQRZM58CVcgzVKbYzHfz4immVWA2?maker=CAuSaNrQwn1owGKxAxdY4oGD11tucCWNWvZkiX13Z32m","https://www.defined.fi/sol/ENpzbsQ6TKsahaF9EQRZM58CVcgzVKbYzHfz4immVWA2?maker=CAuSaNrQwn1owGKxAxdY4oGD11tucCWNWvZkiX13Z32m")</f>
        <v/>
      </c>
      <c r="M154">
        <f>HYPERLINK("https://dexscreener.com/solana/ENpzbsQ6TKsahaF9EQRZM58CVcgzVKbYzHfz4immVWA2?maker=CAuSaNrQwn1owGKxAxdY4oGD11tucCWNWvZkiX13Z32m","https://dexscreener.com/solana/ENpzbsQ6TKsahaF9EQRZM58CVcgzVKbYzHfz4immVWA2?maker=CAuSaNrQwn1owGKxAxdY4oGD11tucCWNWvZkiX13Z32m")</f>
        <v/>
      </c>
    </row>
    <row r="155">
      <c r="A155" t="inlineStr">
        <is>
          <t>J9sVEJz5FMkJ8RrVQvtfTm3fyy5BKFi2PqpVJCmJpump</t>
        </is>
      </c>
      <c r="B155" t="inlineStr">
        <is>
          <t>YAMATO</t>
        </is>
      </c>
      <c r="C155" t="n">
        <v>6</v>
      </c>
      <c r="D155" t="n">
        <v>0.865</v>
      </c>
      <c r="E155" t="n">
        <v>0.17</v>
      </c>
      <c r="F155" t="n">
        <v>5.16</v>
      </c>
      <c r="G155" t="n">
        <v>6.02</v>
      </c>
      <c r="H155" t="n">
        <v>4</v>
      </c>
      <c r="I155" t="n">
        <v>2</v>
      </c>
      <c r="J155" t="n">
        <v>-1</v>
      </c>
      <c r="K155" t="n">
        <v>-1</v>
      </c>
      <c r="L155">
        <f>HYPERLINK("https://www.defined.fi/sol/J9sVEJz5FMkJ8RrVQvtfTm3fyy5BKFi2PqpVJCmJpump?maker=CAuSaNrQwn1owGKxAxdY4oGD11tucCWNWvZkiX13Z32m","https://www.defined.fi/sol/J9sVEJz5FMkJ8RrVQvtfTm3fyy5BKFi2PqpVJCmJpump?maker=CAuSaNrQwn1owGKxAxdY4oGD11tucCWNWvZkiX13Z32m")</f>
        <v/>
      </c>
      <c r="M155">
        <f>HYPERLINK("https://dexscreener.com/solana/J9sVEJz5FMkJ8RrVQvtfTm3fyy5BKFi2PqpVJCmJpump?maker=CAuSaNrQwn1owGKxAxdY4oGD11tucCWNWvZkiX13Z32m","https://dexscreener.com/solana/J9sVEJz5FMkJ8RrVQvtfTm3fyy5BKFi2PqpVJCmJpump?maker=CAuSaNrQwn1owGKxAxdY4oGD11tucCWNWvZkiX13Z32m")</f>
        <v/>
      </c>
    </row>
    <row r="156">
      <c r="A156" t="inlineStr">
        <is>
          <t>FbT17KeVKyjhZGyRPeLMUVKoP8WVLKLyRTA93uqbBzsb</t>
        </is>
      </c>
      <c r="B156" t="inlineStr">
        <is>
          <t>ROSEMARIE</t>
        </is>
      </c>
      <c r="C156" t="n">
        <v>6</v>
      </c>
      <c r="D156" t="n">
        <v>-0.607</v>
      </c>
      <c r="E156" t="n">
        <v>-1</v>
      </c>
      <c r="F156" t="n">
        <v>1.83</v>
      </c>
      <c r="G156" t="n">
        <v>1.22</v>
      </c>
      <c r="H156" t="n">
        <v>1</v>
      </c>
      <c r="I156" t="n">
        <v>1</v>
      </c>
      <c r="J156" t="n">
        <v>-1</v>
      </c>
      <c r="K156" t="n">
        <v>-1</v>
      </c>
      <c r="L156">
        <f>HYPERLINK("https://www.defined.fi/sol/FbT17KeVKyjhZGyRPeLMUVKoP8WVLKLyRTA93uqbBzsb?maker=CAuSaNrQwn1owGKxAxdY4oGD11tucCWNWvZkiX13Z32m","https://www.defined.fi/sol/FbT17KeVKyjhZGyRPeLMUVKoP8WVLKLyRTA93uqbBzsb?maker=CAuSaNrQwn1owGKxAxdY4oGD11tucCWNWvZkiX13Z32m")</f>
        <v/>
      </c>
      <c r="M156">
        <f>HYPERLINK("https://dexscreener.com/solana/FbT17KeVKyjhZGyRPeLMUVKoP8WVLKLyRTA93uqbBzsb?maker=CAuSaNrQwn1owGKxAxdY4oGD11tucCWNWvZkiX13Z32m","https://dexscreener.com/solana/FbT17KeVKyjhZGyRPeLMUVKoP8WVLKLyRTA93uqbBzsb?maker=CAuSaNrQwn1owGKxAxdY4oGD11tucCWNWvZkiX13Z32m")</f>
        <v/>
      </c>
    </row>
    <row r="157">
      <c r="A157" t="inlineStr">
        <is>
          <t>3cFVS5jQNVgFQxBJiuuZL1jKa3fs7uhCetjKHSSipump</t>
        </is>
      </c>
      <c r="B157" t="inlineStr">
        <is>
          <t>dorime</t>
        </is>
      </c>
      <c r="C157" t="n">
        <v>6</v>
      </c>
      <c r="D157" t="n">
        <v>-0.345</v>
      </c>
      <c r="E157" t="n">
        <v>-0.15</v>
      </c>
      <c r="F157" t="n">
        <v>2.26</v>
      </c>
      <c r="G157" t="n">
        <v>1.92</v>
      </c>
      <c r="H157" t="n">
        <v>2</v>
      </c>
      <c r="I157" t="n">
        <v>1</v>
      </c>
      <c r="J157" t="n">
        <v>-1</v>
      </c>
      <c r="K157" t="n">
        <v>-1</v>
      </c>
      <c r="L157">
        <f>HYPERLINK("https://www.defined.fi/sol/3cFVS5jQNVgFQxBJiuuZL1jKa3fs7uhCetjKHSSipump?maker=CAuSaNrQwn1owGKxAxdY4oGD11tucCWNWvZkiX13Z32m","https://www.defined.fi/sol/3cFVS5jQNVgFQxBJiuuZL1jKa3fs7uhCetjKHSSipump?maker=CAuSaNrQwn1owGKxAxdY4oGD11tucCWNWvZkiX13Z32m")</f>
        <v/>
      </c>
      <c r="M157">
        <f>HYPERLINK("https://dexscreener.com/solana/3cFVS5jQNVgFQxBJiuuZL1jKa3fs7uhCetjKHSSipump?maker=CAuSaNrQwn1owGKxAxdY4oGD11tucCWNWvZkiX13Z32m","https://dexscreener.com/solana/3cFVS5jQNVgFQxBJiuuZL1jKa3fs7uhCetjKHSSipump?maker=CAuSaNrQwn1owGKxAxdY4oGD11tucCWNWvZkiX13Z32m")</f>
        <v/>
      </c>
    </row>
    <row r="158">
      <c r="A158" t="inlineStr">
        <is>
          <t>FaXwX5AU5PRNmCcZuCHfxE22VsYwaNr3J44WJtQ5pump</t>
        </is>
      </c>
      <c r="B158" t="inlineStr">
        <is>
          <t>Mar</t>
        </is>
      </c>
      <c r="C158" t="n">
        <v>6</v>
      </c>
      <c r="D158" t="n">
        <v>0.129</v>
      </c>
      <c r="E158" t="n">
        <v>-1</v>
      </c>
      <c r="F158" t="n">
        <v>1.96</v>
      </c>
      <c r="G158" t="n">
        <v>2.09</v>
      </c>
      <c r="H158" t="n">
        <v>1</v>
      </c>
      <c r="I158" t="n">
        <v>1</v>
      </c>
      <c r="J158" t="n">
        <v>-1</v>
      </c>
      <c r="K158" t="n">
        <v>-1</v>
      </c>
      <c r="L158">
        <f>HYPERLINK("https://www.defined.fi/sol/FaXwX5AU5PRNmCcZuCHfxE22VsYwaNr3J44WJtQ5pump?maker=CAuSaNrQwn1owGKxAxdY4oGD11tucCWNWvZkiX13Z32m","https://www.defined.fi/sol/FaXwX5AU5PRNmCcZuCHfxE22VsYwaNr3J44WJtQ5pump?maker=CAuSaNrQwn1owGKxAxdY4oGD11tucCWNWvZkiX13Z32m")</f>
        <v/>
      </c>
      <c r="M158">
        <f>HYPERLINK("https://dexscreener.com/solana/FaXwX5AU5PRNmCcZuCHfxE22VsYwaNr3J44WJtQ5pump?maker=CAuSaNrQwn1owGKxAxdY4oGD11tucCWNWvZkiX13Z32m","https://dexscreener.com/solana/FaXwX5AU5PRNmCcZuCHfxE22VsYwaNr3J44WJtQ5pump?maker=CAuSaNrQwn1owGKxAxdY4oGD11tucCWNWvZkiX13Z32m")</f>
        <v/>
      </c>
    </row>
    <row r="159">
      <c r="A159" t="inlineStr">
        <is>
          <t>H25c6R4h8hxtLDAxTPLdS85eUXK1Mzg8KUu6d3sQxwYr</t>
        </is>
      </c>
      <c r="B159" t="inlineStr">
        <is>
          <t>ansum</t>
        </is>
      </c>
      <c r="C159" t="n">
        <v>6</v>
      </c>
      <c r="D159" t="n">
        <v>-0.379</v>
      </c>
      <c r="E159" t="n">
        <v>-1</v>
      </c>
      <c r="F159" t="n">
        <v>0.912</v>
      </c>
      <c r="G159" t="n">
        <v>0.533</v>
      </c>
      <c r="H159" t="n">
        <v>1</v>
      </c>
      <c r="I159" t="n">
        <v>1</v>
      </c>
      <c r="J159" t="n">
        <v>-1</v>
      </c>
      <c r="K159" t="n">
        <v>-1</v>
      </c>
      <c r="L159">
        <f>HYPERLINK("https://www.defined.fi/sol/H25c6R4h8hxtLDAxTPLdS85eUXK1Mzg8KUu6d3sQxwYr?maker=CAuSaNrQwn1owGKxAxdY4oGD11tucCWNWvZkiX13Z32m","https://www.defined.fi/sol/H25c6R4h8hxtLDAxTPLdS85eUXK1Mzg8KUu6d3sQxwYr?maker=CAuSaNrQwn1owGKxAxdY4oGD11tucCWNWvZkiX13Z32m")</f>
        <v/>
      </c>
      <c r="M159">
        <f>HYPERLINK("https://dexscreener.com/solana/H25c6R4h8hxtLDAxTPLdS85eUXK1Mzg8KUu6d3sQxwYr?maker=CAuSaNrQwn1owGKxAxdY4oGD11tucCWNWvZkiX13Z32m","https://dexscreener.com/solana/H25c6R4h8hxtLDAxTPLdS85eUXK1Mzg8KUu6d3sQxwYr?maker=CAuSaNrQwn1owGKxAxdY4oGD11tucCWNWvZkiX13Z32m")</f>
        <v/>
      </c>
    </row>
    <row r="160">
      <c r="A160" t="inlineStr">
        <is>
          <t>DMTvMH4xa4ALhWtcxSR4jAeWByGQymBQRHXyyELRpump</t>
        </is>
      </c>
      <c r="B160" t="inlineStr">
        <is>
          <t>Mookrob</t>
        </is>
      </c>
      <c r="C160" t="n">
        <v>6</v>
      </c>
      <c r="D160" t="n">
        <v>-4.51</v>
      </c>
      <c r="E160" t="n">
        <v>-0.73</v>
      </c>
      <c r="F160" t="n">
        <v>6.19</v>
      </c>
      <c r="G160" t="n">
        <v>1.68</v>
      </c>
      <c r="H160" t="n">
        <v>5</v>
      </c>
      <c r="I160" t="n">
        <v>1</v>
      </c>
      <c r="J160" t="n">
        <v>-1</v>
      </c>
      <c r="K160" t="n">
        <v>-1</v>
      </c>
      <c r="L160">
        <f>HYPERLINK("https://www.defined.fi/sol/DMTvMH4xa4ALhWtcxSR4jAeWByGQymBQRHXyyELRpump?maker=CAuSaNrQwn1owGKxAxdY4oGD11tucCWNWvZkiX13Z32m","https://www.defined.fi/sol/DMTvMH4xa4ALhWtcxSR4jAeWByGQymBQRHXyyELRpump?maker=CAuSaNrQwn1owGKxAxdY4oGD11tucCWNWvZkiX13Z32m")</f>
        <v/>
      </c>
      <c r="M160">
        <f>HYPERLINK("https://dexscreener.com/solana/DMTvMH4xa4ALhWtcxSR4jAeWByGQymBQRHXyyELRpump?maker=CAuSaNrQwn1owGKxAxdY4oGD11tucCWNWvZkiX13Z32m","https://dexscreener.com/solana/DMTvMH4xa4ALhWtcxSR4jAeWByGQymBQRHXyyELRpump?maker=CAuSaNrQwn1owGKxAxdY4oGD11tucCWNWvZkiX13Z32m")</f>
        <v/>
      </c>
    </row>
    <row r="161">
      <c r="A161" t="inlineStr">
        <is>
          <t>BptzzrvbTAEYQPX3d2ZAcvtCyhSeXEk6w1YY9nSCpump</t>
        </is>
      </c>
      <c r="B161" t="inlineStr">
        <is>
          <t>N</t>
        </is>
      </c>
      <c r="C161" t="n">
        <v>6</v>
      </c>
      <c r="D161" t="n">
        <v>-0.655</v>
      </c>
      <c r="E161" t="n">
        <v>-0.1</v>
      </c>
      <c r="F161" t="n">
        <v>6.32</v>
      </c>
      <c r="G161" t="n">
        <v>5.66</v>
      </c>
      <c r="H161" t="n">
        <v>7</v>
      </c>
      <c r="I161" t="n">
        <v>1</v>
      </c>
      <c r="J161" t="n">
        <v>-1</v>
      </c>
      <c r="K161" t="n">
        <v>-1</v>
      </c>
      <c r="L161">
        <f>HYPERLINK("https://www.defined.fi/sol/BptzzrvbTAEYQPX3d2ZAcvtCyhSeXEk6w1YY9nSCpump?maker=CAuSaNrQwn1owGKxAxdY4oGD11tucCWNWvZkiX13Z32m","https://www.defined.fi/sol/BptzzrvbTAEYQPX3d2ZAcvtCyhSeXEk6w1YY9nSCpump?maker=CAuSaNrQwn1owGKxAxdY4oGD11tucCWNWvZkiX13Z32m")</f>
        <v/>
      </c>
      <c r="M161">
        <f>HYPERLINK("https://dexscreener.com/solana/BptzzrvbTAEYQPX3d2ZAcvtCyhSeXEk6w1YY9nSCpump?maker=CAuSaNrQwn1owGKxAxdY4oGD11tucCWNWvZkiX13Z32m","https://dexscreener.com/solana/BptzzrvbTAEYQPX3d2ZAcvtCyhSeXEk6w1YY9nSCpump?maker=CAuSaNrQwn1owGKxAxdY4oGD11tucCWNWvZkiX13Z32m")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2024-10-20T15:37:40Z</dcterms:created>
  <dcterms:modified xsi:type="dcterms:W3CDTF">2024-10-20T15:37:40Z</dcterms:modified>
</cp:coreProperties>
</file>