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workbookProtection/>
  <bookViews>
    <workbookView visibility="visible" minimized="0" showHorizontalScroll="1" showVerticalScroll="1" showSheetTabs="1" tabRatio="600" firstSheet="0" activeTab="0" autoFilterDateGrouping="1"/>
  </bookViews>
  <sheets>
    <sheet name="Sheet1" sheetId="1" state="visible" r:id="rId1"/>
  </sheets>
  <definedNames/>
  <calcPr calcId="124519" fullCalcOnLoad="1"/>
</workbook>
</file>

<file path=xl/styles.xml><?xml version="1.0" encoding="utf-8"?>
<styleSheet xmlns="http://schemas.openxmlformats.org/spreadsheetml/2006/main">
  <numFmts count="0"/>
  <fonts count="2">
    <font>
      <name val="Calibri"/>
      <family val="2"/>
      <color theme="1"/>
      <sz val="11"/>
      <scheme val="minor"/>
    </font>
    <font>
      <b val="1"/>
    </font>
  </fonts>
  <fills count="2">
    <fill>
      <patternFill/>
    </fill>
    <fill>
      <patternFill patternType="gray125"/>
    </fill>
  </fills>
  <borders count="2">
    <border>
      <left/>
      <right/>
      <top/>
      <bottom/>
      <diagonal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2">
    <xf numFmtId="0" fontId="0" fillId="0" borderId="0" pivotButton="0" quotePrefix="0" xfId="0"/>
    <xf numFmtId="0" fontId="1" fillId="0" borderId="1" applyAlignment="1" pivotButton="0" quotePrefix="0" xfId="0">
      <alignment horizontal="center" vertical="top"/>
    </xf>
  </cellXfs>
  <cellStyles count="1">
    <cellStyle name="Normal" xfId="0" builtinId="0" hidden="0"/>
  </cellStyle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M251"/>
  <sheetViews>
    <sheetView workbookViewId="0">
      <selection activeCell="A1" sqref="A1"/>
    </sheetView>
  </sheetViews>
  <sheetFormatPr baseColWidth="8" defaultRowHeight="15"/>
  <sheetData>
    <row r="1">
      <c r="A1" s="1" t="inlineStr">
        <is>
          <t>tokenaddress</t>
        </is>
      </c>
      <c r="B1" s="1" t="inlineStr">
        <is>
          <t>tokenname</t>
        </is>
      </c>
      <c r="C1" s="1" t="inlineStr">
        <is>
          <t>last_active</t>
        </is>
      </c>
      <c r="D1" s="1" t="inlineStr">
        <is>
          <t>profit_eth</t>
        </is>
      </c>
      <c r="E1" s="1" t="inlineStr">
        <is>
          <t>profit_percent</t>
        </is>
      </c>
      <c r="F1" s="1" t="inlineStr">
        <is>
          <t>buy_eth</t>
        </is>
      </c>
      <c r="G1" s="1" t="inlineStr">
        <is>
          <t>sell_eth</t>
        </is>
      </c>
      <c r="H1" s="1" t="inlineStr">
        <is>
          <t>30d_txns_buy</t>
        </is>
      </c>
      <c r="I1" s="1" t="inlineStr">
        <is>
          <t>30d_txns_sell</t>
        </is>
      </c>
      <c r="J1" s="1" t="inlineStr">
        <is>
          <t>isnengen</t>
        </is>
      </c>
      <c r="K1" s="1" t="inlineStr">
        <is>
          <t>beizhu</t>
        </is>
      </c>
      <c r="L1" s="1" t="inlineStr">
        <is>
          <t>definedurl</t>
        </is>
      </c>
      <c r="M1" s="1" t="inlineStr">
        <is>
          <t>dexurl</t>
        </is>
      </c>
    </row>
    <row r="2">
      <c r="A2" t="inlineStr">
        <is>
          <t>GYKmdfcUmZVrqfcH1g579BGjuzSRijj3LBuwv79rpump</t>
        </is>
      </c>
      <c r="B2" t="inlineStr">
        <is>
          <t>wDOG</t>
        </is>
      </c>
      <c r="C2" t="n">
        <v>0</v>
      </c>
      <c r="D2" t="n">
        <v>3.56</v>
      </c>
      <c r="E2" t="n">
        <v>0.01</v>
      </c>
      <c r="F2" t="n">
        <v>296.03</v>
      </c>
      <c r="G2" t="n">
        <v>299.59</v>
      </c>
      <c r="H2" t="n">
        <v>31</v>
      </c>
      <c r="I2" t="n">
        <v>31</v>
      </c>
      <c r="J2" t="n">
        <v>-1</v>
      </c>
      <c r="K2" t="n">
        <v>-1</v>
      </c>
      <c r="L2">
        <f>HYPERLINK("https://www.defined.fi/sol/GYKmdfcUmZVrqfcH1g579BGjuzSRijj3LBuwv79rpump?maker=9MFYCwDxmiqXdsAqzy5j7xVCv1cWuhLD9ytYTNyJsy4H","https://www.defined.fi/sol/GYKmdfcUmZVrqfcH1g579BGjuzSRijj3LBuwv79rpump?maker=9MFYCwDxmiqXdsAqzy5j7xVCv1cWuhLD9ytYTNyJsy4H")</f>
        <v/>
      </c>
      <c r="M2">
        <f>HYPERLINK("https://dexscreener.com/solana/GYKmdfcUmZVrqfcH1g579BGjuzSRijj3LBuwv79rpump?maker=9MFYCwDxmiqXdsAqzy5j7xVCv1cWuhLD9ytYTNyJsy4H","https://dexscreener.com/solana/GYKmdfcUmZVrqfcH1g579BGjuzSRijj3LBuwv79rpump?maker=9MFYCwDxmiqXdsAqzy5j7xVCv1cWuhLD9ytYTNyJsy4H")</f>
        <v/>
      </c>
    </row>
    <row r="3">
      <c r="A3" t="inlineStr">
        <is>
          <t>3NZ9JMVBmGAqocybic2c7LQCJScmgsAZ6vQqTDzcqmJh</t>
        </is>
      </c>
      <c r="B3" t="inlineStr">
        <is>
          <t>WBTC</t>
        </is>
      </c>
      <c r="C3" t="n">
        <v>0</v>
      </c>
      <c r="D3" t="n">
        <v>16.04</v>
      </c>
      <c r="E3" t="n">
        <v>-1</v>
      </c>
      <c r="F3" t="n">
        <v>1691.04</v>
      </c>
      <c r="G3" t="n">
        <v>1612.28</v>
      </c>
      <c r="H3" t="n">
        <v>78</v>
      </c>
      <c r="I3" t="n">
        <v>79</v>
      </c>
      <c r="J3" t="n">
        <v>-1</v>
      </c>
      <c r="K3" t="n">
        <v>-1</v>
      </c>
      <c r="L3">
        <f>HYPERLINK("https://www.defined.fi/sol/3NZ9JMVBmGAqocybic2c7LQCJScmgsAZ6vQqTDzcqmJh?maker=9MFYCwDxmiqXdsAqzy5j7xVCv1cWuhLD9ytYTNyJsy4H","https://www.defined.fi/sol/3NZ9JMVBmGAqocybic2c7LQCJScmgsAZ6vQqTDzcqmJh?maker=9MFYCwDxmiqXdsAqzy5j7xVCv1cWuhLD9ytYTNyJsy4H")</f>
        <v/>
      </c>
      <c r="M3">
        <f>HYPERLINK("https://dexscreener.com/solana/3NZ9JMVBmGAqocybic2c7LQCJScmgsAZ6vQqTDzcqmJh?maker=9MFYCwDxmiqXdsAqzy5j7xVCv1cWuhLD9ytYTNyJsy4H","https://dexscreener.com/solana/3NZ9JMVBmGAqocybic2c7LQCJScmgsAZ6vQqTDzcqmJh?maker=9MFYCwDxmiqXdsAqzy5j7xVCv1cWuhLD9ytYTNyJsy4H")</f>
        <v/>
      </c>
    </row>
    <row r="4">
      <c r="A4" t="inlineStr">
        <is>
          <t>CzLSujWBLFsSjncfkh59rUFqvafWcY5tzedWJSuypump</t>
        </is>
      </c>
      <c r="B4" t="inlineStr">
        <is>
          <t>GOAT</t>
        </is>
      </c>
      <c r="C4" t="n">
        <v>0</v>
      </c>
      <c r="D4" t="n">
        <v>762.76</v>
      </c>
      <c r="E4" t="n">
        <v>0.02</v>
      </c>
      <c r="F4" t="n">
        <v>36000</v>
      </c>
      <c r="G4" t="n">
        <v>39300</v>
      </c>
      <c r="H4" t="n">
        <v>1471</v>
      </c>
      <c r="I4" t="n">
        <v>1529</v>
      </c>
      <c r="J4" t="n">
        <v>-1</v>
      </c>
      <c r="K4" t="n">
        <v>-1</v>
      </c>
      <c r="L4">
        <f>HYPERLINK("https://www.defined.fi/sol/CzLSujWBLFsSjncfkh59rUFqvafWcY5tzedWJSuypump?maker=9MFYCwDxmiqXdsAqzy5j7xVCv1cWuhLD9ytYTNyJsy4H","https://www.defined.fi/sol/CzLSujWBLFsSjncfkh59rUFqvafWcY5tzedWJSuypump?maker=9MFYCwDxmiqXdsAqzy5j7xVCv1cWuhLD9ytYTNyJsy4H")</f>
        <v/>
      </c>
      <c r="M4">
        <f>HYPERLINK("https://dexscreener.com/solana/CzLSujWBLFsSjncfkh59rUFqvafWcY5tzedWJSuypump?maker=9MFYCwDxmiqXdsAqzy5j7xVCv1cWuhLD9ytYTNyJsy4H","https://dexscreener.com/solana/CzLSujWBLFsSjncfkh59rUFqvafWcY5tzedWJSuypump?maker=9MFYCwDxmiqXdsAqzy5j7xVCv1cWuhLD9ytYTNyJsy4H")</f>
        <v/>
      </c>
    </row>
    <row r="5">
      <c r="A5" t="inlineStr">
        <is>
          <t>ED5nyyWEzpPPiWimP8vYm7sD7TD3LAt3Q3gRTWHzPJBY</t>
        </is>
      </c>
      <c r="B5" t="inlineStr">
        <is>
          <t>MOODENG</t>
        </is>
      </c>
      <c r="C5" t="n">
        <v>0</v>
      </c>
      <c r="D5" t="n">
        <v>97.66</v>
      </c>
      <c r="E5" t="n">
        <v>0.01</v>
      </c>
      <c r="F5" t="n">
        <v>7969.66</v>
      </c>
      <c r="G5" t="n">
        <v>8073.71</v>
      </c>
      <c r="H5" t="n">
        <v>297</v>
      </c>
      <c r="I5" t="n">
        <v>295</v>
      </c>
      <c r="J5" t="n">
        <v>-1</v>
      </c>
      <c r="K5" t="n">
        <v>-1</v>
      </c>
      <c r="L5">
        <f>HYPERLINK("https://www.defined.fi/sol/ED5nyyWEzpPPiWimP8vYm7sD7TD3LAt3Q3gRTWHzPJBY?maker=9MFYCwDxmiqXdsAqzy5j7xVCv1cWuhLD9ytYTNyJsy4H","https://www.defined.fi/sol/ED5nyyWEzpPPiWimP8vYm7sD7TD3LAt3Q3gRTWHzPJBY?maker=9MFYCwDxmiqXdsAqzy5j7xVCv1cWuhLD9ytYTNyJsy4H")</f>
        <v/>
      </c>
      <c r="M5">
        <f>HYPERLINK("https://dexscreener.com/solana/ED5nyyWEzpPPiWimP8vYm7sD7TD3LAt3Q3gRTWHzPJBY?maker=9MFYCwDxmiqXdsAqzy5j7xVCv1cWuhLD9ytYTNyJsy4H","https://dexscreener.com/solana/ED5nyyWEzpPPiWimP8vYm7sD7TD3LAt3Q3gRTWHzPJBY?maker=9MFYCwDxmiqXdsAqzy5j7xVCv1cWuhLD9ytYTNyJsy4H")</f>
        <v/>
      </c>
    </row>
    <row r="6">
      <c r="A6" t="inlineStr">
        <is>
          <t>9BB6NFEcjBCtnNLFko2FqVQBq8HHM13kCyYcdQbgpump</t>
        </is>
      </c>
      <c r="B6" t="inlineStr">
        <is>
          <t>Fartcoin</t>
        </is>
      </c>
      <c r="C6" t="n">
        <v>0</v>
      </c>
      <c r="D6" t="n">
        <v>35.45</v>
      </c>
      <c r="E6" t="n">
        <v>0.04</v>
      </c>
      <c r="F6" t="n">
        <v>1003.07</v>
      </c>
      <c r="G6" t="n">
        <v>1059.13</v>
      </c>
      <c r="H6" t="n">
        <v>277</v>
      </c>
      <c r="I6" t="n">
        <v>277</v>
      </c>
      <c r="J6" t="n">
        <v>-1</v>
      </c>
      <c r="K6" t="n">
        <v>-1</v>
      </c>
      <c r="L6">
        <f>HYPERLINK("https://www.defined.fi/sol/9BB6NFEcjBCtnNLFko2FqVQBq8HHM13kCyYcdQbgpump?maker=9MFYCwDxmiqXdsAqzy5j7xVCv1cWuhLD9ytYTNyJsy4H","https://www.defined.fi/sol/9BB6NFEcjBCtnNLFko2FqVQBq8HHM13kCyYcdQbgpump?maker=9MFYCwDxmiqXdsAqzy5j7xVCv1cWuhLD9ytYTNyJsy4H")</f>
        <v/>
      </c>
      <c r="M6">
        <f>HYPERLINK("https://dexscreener.com/solana/9BB6NFEcjBCtnNLFko2FqVQBq8HHM13kCyYcdQbgpump?maker=9MFYCwDxmiqXdsAqzy5j7xVCv1cWuhLD9ytYTNyJsy4H","https://dexscreener.com/solana/9BB6NFEcjBCtnNLFko2FqVQBq8HHM13kCyYcdQbgpump?maker=9MFYCwDxmiqXdsAqzy5j7xVCv1cWuhLD9ytYTNyJsy4H")</f>
        <v/>
      </c>
    </row>
    <row r="7">
      <c r="A7" t="inlineStr">
        <is>
          <t>BoAQaykj3LtkM2Brevc7cQcRAzpqcsP47nJ2rkyopump</t>
        </is>
      </c>
      <c r="B7" t="inlineStr">
        <is>
          <t>FOREST</t>
        </is>
      </c>
      <c r="C7" t="n">
        <v>0</v>
      </c>
      <c r="D7" t="n">
        <v>13.61</v>
      </c>
      <c r="E7" t="n">
        <v>0.01</v>
      </c>
      <c r="F7" t="n">
        <v>2970.05</v>
      </c>
      <c r="G7" t="n">
        <v>2962.52</v>
      </c>
      <c r="H7" t="n">
        <v>481</v>
      </c>
      <c r="I7" t="n">
        <v>482</v>
      </c>
      <c r="J7" t="n">
        <v>-1</v>
      </c>
      <c r="K7" t="n">
        <v>-1</v>
      </c>
      <c r="L7">
        <f>HYPERLINK("https://www.defined.fi/sol/BoAQaykj3LtkM2Brevc7cQcRAzpqcsP47nJ2rkyopump?maker=9MFYCwDxmiqXdsAqzy5j7xVCv1cWuhLD9ytYTNyJsy4H","https://www.defined.fi/sol/BoAQaykj3LtkM2Brevc7cQcRAzpqcsP47nJ2rkyopump?maker=9MFYCwDxmiqXdsAqzy5j7xVCv1cWuhLD9ytYTNyJsy4H")</f>
        <v/>
      </c>
      <c r="M7">
        <f>HYPERLINK("https://dexscreener.com/solana/BoAQaykj3LtkM2Brevc7cQcRAzpqcsP47nJ2rkyopump?maker=9MFYCwDxmiqXdsAqzy5j7xVCv1cWuhLD9ytYTNyJsy4H","https://dexscreener.com/solana/BoAQaykj3LtkM2Brevc7cQcRAzpqcsP47nJ2rkyopump?maker=9MFYCwDxmiqXdsAqzy5j7xVCv1cWuhLD9ytYTNyJsy4H")</f>
        <v/>
      </c>
    </row>
    <row r="8">
      <c r="A8" t="inlineStr">
        <is>
          <t>9JhFqCA21MoAXs2PTaeqNQp2XngPn1PgYr2rsEVCpump</t>
        </is>
      </c>
      <c r="B8" t="inlineStr">
        <is>
          <t>OPUS</t>
        </is>
      </c>
      <c r="C8" t="n">
        <v>0</v>
      </c>
      <c r="D8" t="n">
        <v>15.96</v>
      </c>
      <c r="E8" t="n">
        <v>0.04</v>
      </c>
      <c r="F8" t="n">
        <v>373.34</v>
      </c>
      <c r="G8" t="n">
        <v>389.3</v>
      </c>
      <c r="H8" t="n">
        <v>240</v>
      </c>
      <c r="I8" t="n">
        <v>240</v>
      </c>
      <c r="J8" t="n">
        <v>-1</v>
      </c>
      <c r="K8" t="n">
        <v>-1</v>
      </c>
      <c r="L8">
        <f>HYPERLINK("https://www.defined.fi/sol/9JhFqCA21MoAXs2PTaeqNQp2XngPn1PgYr2rsEVCpump?maker=9MFYCwDxmiqXdsAqzy5j7xVCv1cWuhLD9ytYTNyJsy4H","https://www.defined.fi/sol/9JhFqCA21MoAXs2PTaeqNQp2XngPn1PgYr2rsEVCpump?maker=9MFYCwDxmiqXdsAqzy5j7xVCv1cWuhLD9ytYTNyJsy4H")</f>
        <v/>
      </c>
      <c r="M8">
        <f>HYPERLINK("https://dexscreener.com/solana/9JhFqCA21MoAXs2PTaeqNQp2XngPn1PgYr2rsEVCpump?maker=9MFYCwDxmiqXdsAqzy5j7xVCv1cWuhLD9ytYTNyJsy4H","https://dexscreener.com/solana/9JhFqCA21MoAXs2PTaeqNQp2XngPn1PgYr2rsEVCpump?maker=9MFYCwDxmiqXdsAqzy5j7xVCv1cWuhLD9ytYTNyJsy4H")</f>
        <v/>
      </c>
    </row>
    <row r="9">
      <c r="A9" t="inlineStr">
        <is>
          <t>HeJUFDxfJSzYFUuHLxkMqCgytU31G6mjP4wKviwqpump</t>
        </is>
      </c>
      <c r="B9" t="inlineStr">
        <is>
          <t>GNON</t>
        </is>
      </c>
      <c r="C9" t="n">
        <v>0</v>
      </c>
      <c r="D9" t="n">
        <v>-198</v>
      </c>
      <c r="E9" t="n">
        <v>-0.03</v>
      </c>
      <c r="F9" t="n">
        <v>10100</v>
      </c>
      <c r="G9" t="n">
        <v>10300</v>
      </c>
      <c r="H9" t="n">
        <v>504</v>
      </c>
      <c r="I9" t="n">
        <v>903</v>
      </c>
      <c r="J9" t="n">
        <v>-1</v>
      </c>
      <c r="K9" t="n">
        <v>-1</v>
      </c>
      <c r="L9">
        <f>HYPERLINK("https://www.defined.fi/sol/HeJUFDxfJSzYFUuHLxkMqCgytU31G6mjP4wKviwqpump?maker=9MFYCwDxmiqXdsAqzy5j7xVCv1cWuhLD9ytYTNyJsy4H","https://www.defined.fi/sol/HeJUFDxfJSzYFUuHLxkMqCgytU31G6mjP4wKviwqpump?maker=9MFYCwDxmiqXdsAqzy5j7xVCv1cWuhLD9ytYTNyJsy4H")</f>
        <v/>
      </c>
      <c r="M9">
        <f>HYPERLINK("https://dexscreener.com/solana/HeJUFDxfJSzYFUuHLxkMqCgytU31G6mjP4wKviwqpump?maker=9MFYCwDxmiqXdsAqzy5j7xVCv1cWuhLD9ytYTNyJsy4H","https://dexscreener.com/solana/HeJUFDxfJSzYFUuHLxkMqCgytU31G6mjP4wKviwqpump?maker=9MFYCwDxmiqXdsAqzy5j7xVCv1cWuhLD9ytYTNyJsy4H")</f>
        <v/>
      </c>
    </row>
    <row r="10">
      <c r="A10" t="inlineStr">
        <is>
          <t>EKpQGSJtjMFqKZ9KQanSqYXRcF8fBopzLHYxdM65zcjm</t>
        </is>
      </c>
      <c r="B10" t="inlineStr">
        <is>
          <t>$WIF</t>
        </is>
      </c>
      <c r="C10" t="n">
        <v>0</v>
      </c>
      <c r="D10" t="n">
        <v>153.61</v>
      </c>
      <c r="E10" t="n">
        <v>0.03</v>
      </c>
      <c r="F10" t="n">
        <v>4921.44</v>
      </c>
      <c r="G10" t="n">
        <v>7527.84</v>
      </c>
      <c r="H10" t="n">
        <v>104</v>
      </c>
      <c r="I10" t="n">
        <v>122</v>
      </c>
      <c r="J10" t="n">
        <v>-1</v>
      </c>
      <c r="K10" t="n">
        <v>-1</v>
      </c>
      <c r="L10">
        <f>HYPERLINK("https://www.defined.fi/sol/EKpQGSJtjMFqKZ9KQanSqYXRcF8fBopzLHYxdM65zcjm?maker=9MFYCwDxmiqXdsAqzy5j7xVCv1cWuhLD9ytYTNyJsy4H","https://www.defined.fi/sol/EKpQGSJtjMFqKZ9KQanSqYXRcF8fBopzLHYxdM65zcjm?maker=9MFYCwDxmiqXdsAqzy5j7xVCv1cWuhLD9ytYTNyJsy4H")</f>
        <v/>
      </c>
      <c r="M10">
        <f>HYPERLINK("https://dexscreener.com/solana/EKpQGSJtjMFqKZ9KQanSqYXRcF8fBopzLHYxdM65zcjm?maker=9MFYCwDxmiqXdsAqzy5j7xVCv1cWuhLD9ytYTNyJsy4H","https://dexscreener.com/solana/EKpQGSJtjMFqKZ9KQanSqYXRcF8fBopzLHYxdM65zcjm?maker=9MFYCwDxmiqXdsAqzy5j7xVCv1cWuhLD9ytYTNyJsy4H")</f>
        <v/>
      </c>
    </row>
    <row r="11">
      <c r="A11" t="inlineStr">
        <is>
          <t>5mbK36SZ7J19An8jFochhQS4of8g6BwUjbeCSxBSoWdp</t>
        </is>
      </c>
      <c r="B11" t="inlineStr">
        <is>
          <t>$michi</t>
        </is>
      </c>
      <c r="C11" t="n">
        <v>0</v>
      </c>
      <c r="D11" t="n">
        <v>18.34</v>
      </c>
      <c r="E11" t="n">
        <v>0.01</v>
      </c>
      <c r="F11" t="n">
        <v>2274.3</v>
      </c>
      <c r="G11" t="n">
        <v>2320.11</v>
      </c>
      <c r="H11" t="n">
        <v>174</v>
      </c>
      <c r="I11" t="n">
        <v>173</v>
      </c>
      <c r="J11" t="n">
        <v>-1</v>
      </c>
      <c r="K11" t="n">
        <v>-1</v>
      </c>
      <c r="L11">
        <f>HYPERLINK("https://www.defined.fi/sol/5mbK36SZ7J19An8jFochhQS4of8g6BwUjbeCSxBSoWdp?maker=9MFYCwDxmiqXdsAqzy5j7xVCv1cWuhLD9ytYTNyJsy4H","https://www.defined.fi/sol/5mbK36SZ7J19An8jFochhQS4of8g6BwUjbeCSxBSoWdp?maker=9MFYCwDxmiqXdsAqzy5j7xVCv1cWuhLD9ytYTNyJsy4H")</f>
        <v/>
      </c>
      <c r="M11">
        <f>HYPERLINK("https://dexscreener.com/solana/5mbK36SZ7J19An8jFochhQS4of8g6BwUjbeCSxBSoWdp?maker=9MFYCwDxmiqXdsAqzy5j7xVCv1cWuhLD9ytYTNyJsy4H","https://dexscreener.com/solana/5mbK36SZ7J19An8jFochhQS4of8g6BwUjbeCSxBSoWdp?maker=9MFYCwDxmiqXdsAqzy5j7xVCv1cWuhLD9ytYTNyJsy4H")</f>
        <v/>
      </c>
    </row>
    <row r="12">
      <c r="A12" t="inlineStr">
        <is>
          <t>3fGoNjPohYRVPk9iJuwEW5WuURU5gmAdSRgNgeaanexQ</t>
        </is>
      </c>
      <c r="B12" t="inlineStr">
        <is>
          <t>KEYDOG</t>
        </is>
      </c>
      <c r="C12" t="n">
        <v>0</v>
      </c>
      <c r="D12" t="n">
        <v>0.241</v>
      </c>
      <c r="E12" t="n">
        <v>0.01</v>
      </c>
      <c r="F12" t="n">
        <v>22.53</v>
      </c>
      <c r="G12" t="n">
        <v>22.77</v>
      </c>
      <c r="H12" t="n">
        <v>10</v>
      </c>
      <c r="I12" t="n">
        <v>10</v>
      </c>
      <c r="J12" t="n">
        <v>-1</v>
      </c>
      <c r="K12" t="n">
        <v>-1</v>
      </c>
      <c r="L12">
        <f>HYPERLINK("https://www.defined.fi/sol/3fGoNjPohYRVPk9iJuwEW5WuURU5gmAdSRgNgeaanexQ?maker=9MFYCwDxmiqXdsAqzy5j7xVCv1cWuhLD9ytYTNyJsy4H","https://www.defined.fi/sol/3fGoNjPohYRVPk9iJuwEW5WuURU5gmAdSRgNgeaanexQ?maker=9MFYCwDxmiqXdsAqzy5j7xVCv1cWuhLD9ytYTNyJsy4H")</f>
        <v/>
      </c>
      <c r="M12">
        <f>HYPERLINK("https://dexscreener.com/solana/3fGoNjPohYRVPk9iJuwEW5WuURU5gmAdSRgNgeaanexQ?maker=9MFYCwDxmiqXdsAqzy5j7xVCv1cWuhLD9ytYTNyJsy4H","https://dexscreener.com/solana/3fGoNjPohYRVPk9iJuwEW5WuURU5gmAdSRgNgeaanexQ?maker=9MFYCwDxmiqXdsAqzy5j7xVCv1cWuhLD9ytYTNyJsy4H")</f>
        <v/>
      </c>
    </row>
    <row r="13">
      <c r="A13" t="inlineStr">
        <is>
          <t>GJAFwWjJ3vnTsrQVabjBVK2TYB1YtRCQXRDfDgUnpump</t>
        </is>
      </c>
      <c r="B13" t="inlineStr">
        <is>
          <t>ACT</t>
        </is>
      </c>
      <c r="C13" t="n">
        <v>0</v>
      </c>
      <c r="D13" t="n">
        <v>43.08</v>
      </c>
      <c r="E13" t="n">
        <v>0.02</v>
      </c>
      <c r="F13" t="n">
        <v>2090.35</v>
      </c>
      <c r="G13" t="n">
        <v>2133.43</v>
      </c>
      <c r="H13" t="n">
        <v>181</v>
      </c>
      <c r="I13" t="n">
        <v>181</v>
      </c>
      <c r="J13" t="n">
        <v>-1</v>
      </c>
      <c r="K13" t="n">
        <v>-1</v>
      </c>
      <c r="L13">
        <f>HYPERLINK("https://www.defined.fi/sol/GJAFwWjJ3vnTsrQVabjBVK2TYB1YtRCQXRDfDgUnpump?maker=9MFYCwDxmiqXdsAqzy5j7xVCv1cWuhLD9ytYTNyJsy4H","https://www.defined.fi/sol/GJAFwWjJ3vnTsrQVabjBVK2TYB1YtRCQXRDfDgUnpump?maker=9MFYCwDxmiqXdsAqzy5j7xVCv1cWuhLD9ytYTNyJsy4H")</f>
        <v/>
      </c>
      <c r="M13">
        <f>HYPERLINK("https://dexscreener.com/solana/GJAFwWjJ3vnTsrQVabjBVK2TYB1YtRCQXRDfDgUnpump?maker=9MFYCwDxmiqXdsAqzy5j7xVCv1cWuhLD9ytYTNyJsy4H","https://dexscreener.com/solana/GJAFwWjJ3vnTsrQVabjBVK2TYB1YtRCQXRDfDgUnpump?maker=9MFYCwDxmiqXdsAqzy5j7xVCv1cWuhLD9ytYTNyJsy4H")</f>
        <v/>
      </c>
    </row>
    <row r="14">
      <c r="A14" t="inlineStr">
        <is>
          <t>CS7LmjtuugEUWtFgfyto79nrksKigv7Fdcp9qPuigdLs</t>
        </is>
      </c>
      <c r="B14" t="inlineStr">
        <is>
          <t>Manyu</t>
        </is>
      </c>
      <c r="C14" t="n">
        <v>0</v>
      </c>
      <c r="D14" t="n">
        <v>-18.37</v>
      </c>
      <c r="E14" t="n">
        <v>-0.03</v>
      </c>
      <c r="F14" t="n">
        <v>682.58</v>
      </c>
      <c r="G14" t="n">
        <v>610.88</v>
      </c>
      <c r="H14" t="n">
        <v>228</v>
      </c>
      <c r="I14" t="n">
        <v>178</v>
      </c>
      <c r="J14" t="n">
        <v>-1</v>
      </c>
      <c r="K14" t="n">
        <v>-1</v>
      </c>
      <c r="L14">
        <f>HYPERLINK("https://www.defined.fi/sol/CS7LmjtuugEUWtFgfyto79nrksKigv7Fdcp9qPuigdLs?maker=9MFYCwDxmiqXdsAqzy5j7xVCv1cWuhLD9ytYTNyJsy4H","https://www.defined.fi/sol/CS7LmjtuugEUWtFgfyto79nrksKigv7Fdcp9qPuigdLs?maker=9MFYCwDxmiqXdsAqzy5j7xVCv1cWuhLD9ytYTNyJsy4H")</f>
        <v/>
      </c>
      <c r="M14">
        <f>HYPERLINK("https://dexscreener.com/solana/CS7LmjtuugEUWtFgfyto79nrksKigv7Fdcp9qPuigdLs?maker=9MFYCwDxmiqXdsAqzy5j7xVCv1cWuhLD9ytYTNyJsy4H","https://dexscreener.com/solana/CS7LmjtuugEUWtFgfyto79nrksKigv7Fdcp9qPuigdLs?maker=9MFYCwDxmiqXdsAqzy5j7xVCv1cWuhLD9ytYTNyJsy4H")</f>
        <v/>
      </c>
    </row>
    <row r="15">
      <c r="A15" t="inlineStr">
        <is>
          <t>3BeJ9zCgQhaqKMu2HgKJ79yQBChD1Pf3hPwRX44fpump</t>
        </is>
      </c>
      <c r="B15" t="inlineStr">
        <is>
          <t>CB</t>
        </is>
      </c>
      <c r="C15" t="n">
        <v>0</v>
      </c>
      <c r="D15" t="n">
        <v>51.22</v>
      </c>
      <c r="E15" t="n">
        <v>0.03</v>
      </c>
      <c r="F15" t="n">
        <v>1682.13</v>
      </c>
      <c r="G15" t="n">
        <v>1820.87</v>
      </c>
      <c r="H15" t="n">
        <v>222</v>
      </c>
      <c r="I15" t="n">
        <v>223</v>
      </c>
      <c r="J15" t="n">
        <v>-1</v>
      </c>
      <c r="K15" t="n">
        <v>-1</v>
      </c>
      <c r="L15">
        <f>HYPERLINK("https://www.defined.fi/sol/3BeJ9zCgQhaqKMu2HgKJ79yQBChD1Pf3hPwRX44fpump?maker=9MFYCwDxmiqXdsAqzy5j7xVCv1cWuhLD9ytYTNyJsy4H","https://www.defined.fi/sol/3BeJ9zCgQhaqKMu2HgKJ79yQBChD1Pf3hPwRX44fpump?maker=9MFYCwDxmiqXdsAqzy5j7xVCv1cWuhLD9ytYTNyJsy4H")</f>
        <v/>
      </c>
      <c r="M15">
        <f>HYPERLINK("https://dexscreener.com/solana/3BeJ9zCgQhaqKMu2HgKJ79yQBChD1Pf3hPwRX44fpump?maker=9MFYCwDxmiqXdsAqzy5j7xVCv1cWuhLD9ytYTNyJsy4H","https://dexscreener.com/solana/3BeJ9zCgQhaqKMu2HgKJ79yQBChD1Pf3hPwRX44fpump?maker=9MFYCwDxmiqXdsAqzy5j7xVCv1cWuhLD9ytYTNyJsy4H")</f>
        <v/>
      </c>
    </row>
    <row r="16">
      <c r="A16" t="inlineStr">
        <is>
          <t>FskzSqy7Pi1f3nWorr4WhhQboxzyv8fv6Q2e8xyDpump</t>
        </is>
      </c>
      <c r="B16" t="inlineStr">
        <is>
          <t>morud</t>
        </is>
      </c>
      <c r="C16" t="n">
        <v>0</v>
      </c>
      <c r="D16" t="n">
        <v>17.67</v>
      </c>
      <c r="E16" t="n">
        <v>0.02</v>
      </c>
      <c r="F16" t="n">
        <v>834.64</v>
      </c>
      <c r="G16" t="n">
        <v>852.3099999999999</v>
      </c>
      <c r="H16" t="n">
        <v>195</v>
      </c>
      <c r="I16" t="n">
        <v>195</v>
      </c>
      <c r="J16" t="n">
        <v>-1</v>
      </c>
      <c r="K16" t="n">
        <v>-1</v>
      </c>
      <c r="L16">
        <f>HYPERLINK("https://www.defined.fi/sol/FskzSqy7Pi1f3nWorr4WhhQboxzyv8fv6Q2e8xyDpump?maker=9MFYCwDxmiqXdsAqzy5j7xVCv1cWuhLD9ytYTNyJsy4H","https://www.defined.fi/sol/FskzSqy7Pi1f3nWorr4WhhQboxzyv8fv6Q2e8xyDpump?maker=9MFYCwDxmiqXdsAqzy5j7xVCv1cWuhLD9ytYTNyJsy4H")</f>
        <v/>
      </c>
      <c r="M16">
        <f>HYPERLINK("https://dexscreener.com/solana/FskzSqy7Pi1f3nWorr4WhhQboxzyv8fv6Q2e8xyDpump?maker=9MFYCwDxmiqXdsAqzy5j7xVCv1cWuhLD9ytYTNyJsy4H","https://dexscreener.com/solana/FskzSqy7Pi1f3nWorr4WhhQboxzyv8fv6Q2e8xyDpump?maker=9MFYCwDxmiqXdsAqzy5j7xVCv1cWuhLD9ytYTNyJsy4H")</f>
        <v/>
      </c>
    </row>
    <row r="17">
      <c r="A17" t="inlineStr">
        <is>
          <t>J3NKxxXZcnNiMjKw9hYb2K4LUxgwB6t1FtPtQVsv3KFr</t>
        </is>
      </c>
      <c r="B17" t="inlineStr">
        <is>
          <t>SPX</t>
        </is>
      </c>
      <c r="C17" t="n">
        <v>0</v>
      </c>
      <c r="D17" t="n">
        <v>28.9</v>
      </c>
      <c r="E17" t="n">
        <v>0.01</v>
      </c>
      <c r="F17" t="n">
        <v>3464.73</v>
      </c>
      <c r="G17" t="n">
        <v>3488.05</v>
      </c>
      <c r="H17" t="n">
        <v>272</v>
      </c>
      <c r="I17" t="n">
        <v>273</v>
      </c>
      <c r="J17" t="n">
        <v>-1</v>
      </c>
      <c r="K17" t="n">
        <v>-1</v>
      </c>
      <c r="L17">
        <f>HYPERLINK("https://www.defined.fi/sol/J3NKxxXZcnNiMjKw9hYb2K4LUxgwB6t1FtPtQVsv3KFr?maker=9MFYCwDxmiqXdsAqzy5j7xVCv1cWuhLD9ytYTNyJsy4H","https://www.defined.fi/sol/J3NKxxXZcnNiMjKw9hYb2K4LUxgwB6t1FtPtQVsv3KFr?maker=9MFYCwDxmiqXdsAqzy5j7xVCv1cWuhLD9ytYTNyJsy4H")</f>
        <v/>
      </c>
      <c r="M17">
        <f>HYPERLINK("https://dexscreener.com/solana/J3NKxxXZcnNiMjKw9hYb2K4LUxgwB6t1FtPtQVsv3KFr?maker=9MFYCwDxmiqXdsAqzy5j7xVCv1cWuhLD9ytYTNyJsy4H","https://dexscreener.com/solana/J3NKxxXZcnNiMjKw9hYb2K4LUxgwB6t1FtPtQVsv3KFr?maker=9MFYCwDxmiqXdsAqzy5j7xVCv1cWuhLD9ytYTNyJsy4H")</f>
        <v/>
      </c>
    </row>
    <row r="18">
      <c r="A18" t="inlineStr">
        <is>
          <t>J7tYmq2JnQPvxyhcXpCDrvJnc9R5ts8rv7tgVHDPsw7U</t>
        </is>
      </c>
      <c r="B18" t="inlineStr">
        <is>
          <t>FLOYDAI</t>
        </is>
      </c>
      <c r="C18" t="n">
        <v>0</v>
      </c>
      <c r="D18" t="n">
        <v>5.39</v>
      </c>
      <c r="E18" t="n">
        <v>0.03</v>
      </c>
      <c r="F18" t="n">
        <v>186.78</v>
      </c>
      <c r="G18" t="n">
        <v>192.17</v>
      </c>
      <c r="H18" t="n">
        <v>65</v>
      </c>
      <c r="I18" t="n">
        <v>65</v>
      </c>
      <c r="J18" t="n">
        <v>-1</v>
      </c>
      <c r="K18" t="n">
        <v>-1</v>
      </c>
      <c r="L18">
        <f>HYPERLINK("https://www.defined.fi/sol/J7tYmq2JnQPvxyhcXpCDrvJnc9R5ts8rv7tgVHDPsw7U?maker=9MFYCwDxmiqXdsAqzy5j7xVCv1cWuhLD9ytYTNyJsy4H","https://www.defined.fi/sol/J7tYmq2JnQPvxyhcXpCDrvJnc9R5ts8rv7tgVHDPsw7U?maker=9MFYCwDxmiqXdsAqzy5j7xVCv1cWuhLD9ytYTNyJsy4H")</f>
        <v/>
      </c>
      <c r="M18">
        <f>HYPERLINK("https://dexscreener.com/solana/J7tYmq2JnQPvxyhcXpCDrvJnc9R5ts8rv7tgVHDPsw7U?maker=9MFYCwDxmiqXdsAqzy5j7xVCv1cWuhLD9ytYTNyJsy4H","https://dexscreener.com/solana/J7tYmq2JnQPvxyhcXpCDrvJnc9R5ts8rv7tgVHDPsw7U?maker=9MFYCwDxmiqXdsAqzy5j7xVCv1cWuhLD9ytYTNyJsy4H")</f>
        <v/>
      </c>
    </row>
    <row r="19">
      <c r="A19" t="inlineStr">
        <is>
          <t>62CsquahdQ3J286G9UTqV6whxryfihdV4yg7kSJnpump</t>
        </is>
      </c>
      <c r="B19" t="inlineStr">
        <is>
          <t>BGG1</t>
        </is>
      </c>
      <c r="C19" t="n">
        <v>0</v>
      </c>
      <c r="D19" t="n">
        <v>2.35</v>
      </c>
      <c r="E19" t="n">
        <v>0.01</v>
      </c>
      <c r="F19" t="n">
        <v>160.52</v>
      </c>
      <c r="G19" t="n">
        <v>162.87</v>
      </c>
      <c r="H19" t="n">
        <v>72</v>
      </c>
      <c r="I19" t="n">
        <v>72</v>
      </c>
      <c r="J19" t="n">
        <v>-1</v>
      </c>
      <c r="K19" t="n">
        <v>-1</v>
      </c>
      <c r="L19">
        <f>HYPERLINK("https://www.defined.fi/sol/62CsquahdQ3J286G9UTqV6whxryfihdV4yg7kSJnpump?maker=9MFYCwDxmiqXdsAqzy5j7xVCv1cWuhLD9ytYTNyJsy4H","https://www.defined.fi/sol/62CsquahdQ3J286G9UTqV6whxryfihdV4yg7kSJnpump?maker=9MFYCwDxmiqXdsAqzy5j7xVCv1cWuhLD9ytYTNyJsy4H")</f>
        <v/>
      </c>
      <c r="M19">
        <f>HYPERLINK("https://dexscreener.com/solana/62CsquahdQ3J286G9UTqV6whxryfihdV4yg7kSJnpump?maker=9MFYCwDxmiqXdsAqzy5j7xVCv1cWuhLD9ytYTNyJsy4H","https://dexscreener.com/solana/62CsquahdQ3J286G9UTqV6whxryfihdV4yg7kSJnpump?maker=9MFYCwDxmiqXdsAqzy5j7xVCv1cWuhLD9ytYTNyJsy4H")</f>
        <v/>
      </c>
    </row>
    <row r="20">
      <c r="A20" t="inlineStr">
        <is>
          <t>Fosp9yoXQBdx8YqyURZePYzgpCnxp9XsfnQq69DRvvU4</t>
        </is>
      </c>
      <c r="B20" t="inlineStr">
        <is>
          <t>MEDUSA</t>
        </is>
      </c>
      <c r="C20" t="n">
        <v>0</v>
      </c>
      <c r="D20" t="n">
        <v>90.75</v>
      </c>
      <c r="E20" t="n">
        <v>0.03</v>
      </c>
      <c r="F20" t="n">
        <v>3645.2</v>
      </c>
      <c r="G20" t="n">
        <v>3704.59</v>
      </c>
      <c r="H20" t="n">
        <v>462</v>
      </c>
      <c r="I20" t="n">
        <v>423</v>
      </c>
      <c r="J20" t="n">
        <v>-1</v>
      </c>
      <c r="K20" t="n">
        <v>-1</v>
      </c>
      <c r="L20">
        <f>HYPERLINK("https://www.defined.fi/sol/Fosp9yoXQBdx8YqyURZePYzgpCnxp9XsfnQq69DRvvU4?maker=9MFYCwDxmiqXdsAqzy5j7xVCv1cWuhLD9ytYTNyJsy4H","https://www.defined.fi/sol/Fosp9yoXQBdx8YqyURZePYzgpCnxp9XsfnQq69DRvvU4?maker=9MFYCwDxmiqXdsAqzy5j7xVCv1cWuhLD9ytYTNyJsy4H")</f>
        <v/>
      </c>
      <c r="M20">
        <f>HYPERLINK("https://dexscreener.com/solana/Fosp9yoXQBdx8YqyURZePYzgpCnxp9XsfnQq69DRvvU4?maker=9MFYCwDxmiqXdsAqzy5j7xVCv1cWuhLD9ytYTNyJsy4H","https://dexscreener.com/solana/Fosp9yoXQBdx8YqyURZePYzgpCnxp9XsfnQq69DRvvU4?maker=9MFYCwDxmiqXdsAqzy5j7xVCv1cWuhLD9ytYTNyJsy4H")</f>
        <v/>
      </c>
    </row>
    <row r="21">
      <c r="A21" t="inlineStr">
        <is>
          <t>PD11M8MB8qQUAiWzyEK4JwfS8rt7Set6av6a5JYpump</t>
        </is>
      </c>
      <c r="B21" t="inlineStr">
        <is>
          <t>AICRYNODE</t>
        </is>
      </c>
      <c r="C21" t="n">
        <v>0</v>
      </c>
      <c r="D21" t="n">
        <v>21.62</v>
      </c>
      <c r="E21" t="n">
        <v>0.03</v>
      </c>
      <c r="F21" t="n">
        <v>633.45</v>
      </c>
      <c r="G21" t="n">
        <v>655.0700000000001</v>
      </c>
      <c r="H21" t="n">
        <v>134</v>
      </c>
      <c r="I21" t="n">
        <v>134</v>
      </c>
      <c r="J21" t="n">
        <v>-1</v>
      </c>
      <c r="K21" t="n">
        <v>-1</v>
      </c>
      <c r="L21">
        <f>HYPERLINK("https://www.defined.fi/sol/PD11M8MB8qQUAiWzyEK4JwfS8rt7Set6av6a5JYpump?maker=9MFYCwDxmiqXdsAqzy5j7xVCv1cWuhLD9ytYTNyJsy4H","https://www.defined.fi/sol/PD11M8MB8qQUAiWzyEK4JwfS8rt7Set6av6a5JYpump?maker=9MFYCwDxmiqXdsAqzy5j7xVCv1cWuhLD9ytYTNyJsy4H")</f>
        <v/>
      </c>
      <c r="M21">
        <f>HYPERLINK("https://dexscreener.com/solana/PD11M8MB8qQUAiWzyEK4JwfS8rt7Set6av6a5JYpump?maker=9MFYCwDxmiqXdsAqzy5j7xVCv1cWuhLD9ytYTNyJsy4H","https://dexscreener.com/solana/PD11M8MB8qQUAiWzyEK4JwfS8rt7Set6av6a5JYpump?maker=9MFYCwDxmiqXdsAqzy5j7xVCv1cWuhLD9ytYTNyJsy4H")</f>
        <v/>
      </c>
    </row>
    <row r="22">
      <c r="A22" t="inlineStr">
        <is>
          <t>CUzSRjBvqFFq45mg6j9oyQrDxyUTHEKM2xqKzDkZpump</t>
        </is>
      </c>
      <c r="B22" t="inlineStr">
        <is>
          <t>SYDNEY</t>
        </is>
      </c>
      <c r="C22" t="n">
        <v>0</v>
      </c>
      <c r="D22" t="n">
        <v>58.4</v>
      </c>
      <c r="E22" t="n">
        <v>0.02</v>
      </c>
      <c r="F22" t="n">
        <v>2499.69</v>
      </c>
      <c r="G22" t="n">
        <v>2566.38</v>
      </c>
      <c r="H22" t="n">
        <v>484</v>
      </c>
      <c r="I22" t="n">
        <v>484</v>
      </c>
      <c r="J22" t="n">
        <v>-1</v>
      </c>
      <c r="K22" t="n">
        <v>-1</v>
      </c>
      <c r="L22">
        <f>HYPERLINK("https://www.defined.fi/sol/CUzSRjBvqFFq45mg6j9oyQrDxyUTHEKM2xqKzDkZpump?maker=9MFYCwDxmiqXdsAqzy5j7xVCv1cWuhLD9ytYTNyJsy4H","https://www.defined.fi/sol/CUzSRjBvqFFq45mg6j9oyQrDxyUTHEKM2xqKzDkZpump?maker=9MFYCwDxmiqXdsAqzy5j7xVCv1cWuhLD9ytYTNyJsy4H")</f>
        <v/>
      </c>
      <c r="M22">
        <f>HYPERLINK("https://dexscreener.com/solana/CUzSRjBvqFFq45mg6j9oyQrDxyUTHEKM2xqKzDkZpump?maker=9MFYCwDxmiqXdsAqzy5j7xVCv1cWuhLD9ytYTNyJsy4H","https://dexscreener.com/solana/CUzSRjBvqFFq45mg6j9oyQrDxyUTHEKM2xqKzDkZpump?maker=9MFYCwDxmiqXdsAqzy5j7xVCv1cWuhLD9ytYTNyJsy4H")</f>
        <v/>
      </c>
    </row>
    <row r="23">
      <c r="A23" t="inlineStr">
        <is>
          <t>45EgCwcPXYagBC7KqBin4nCFgEZWN7f3Y6nACwxqMCWX</t>
        </is>
      </c>
      <c r="B23" t="inlineStr">
        <is>
          <t>Moutai</t>
        </is>
      </c>
      <c r="C23" t="n">
        <v>0</v>
      </c>
      <c r="D23" t="n">
        <v>1.15</v>
      </c>
      <c r="E23" t="n">
        <v>0.02</v>
      </c>
      <c r="F23" t="n">
        <v>48.64</v>
      </c>
      <c r="G23" t="n">
        <v>52.99</v>
      </c>
      <c r="H23" t="n">
        <v>38</v>
      </c>
      <c r="I23" t="n">
        <v>39</v>
      </c>
      <c r="J23" t="n">
        <v>-1</v>
      </c>
      <c r="K23" t="n">
        <v>-1</v>
      </c>
      <c r="L23">
        <f>HYPERLINK("https://www.defined.fi/sol/45EgCwcPXYagBC7KqBin4nCFgEZWN7f3Y6nACwxqMCWX?maker=9MFYCwDxmiqXdsAqzy5j7xVCv1cWuhLD9ytYTNyJsy4H","https://www.defined.fi/sol/45EgCwcPXYagBC7KqBin4nCFgEZWN7f3Y6nACwxqMCWX?maker=9MFYCwDxmiqXdsAqzy5j7xVCv1cWuhLD9ytYTNyJsy4H")</f>
        <v/>
      </c>
      <c r="M23">
        <f>HYPERLINK("https://dexscreener.com/solana/45EgCwcPXYagBC7KqBin4nCFgEZWN7f3Y6nACwxqMCWX?maker=9MFYCwDxmiqXdsAqzy5j7xVCv1cWuhLD9ytYTNyJsy4H","https://dexscreener.com/solana/45EgCwcPXYagBC7KqBin4nCFgEZWN7f3Y6nACwxqMCWX?maker=9MFYCwDxmiqXdsAqzy5j7xVCv1cWuhLD9ytYTNyJsy4H")</f>
        <v/>
      </c>
    </row>
    <row r="24">
      <c r="A24" t="inlineStr">
        <is>
          <t>5LafQUrVco6o7KMz42eqVEJ9LW31StPyGjeeu5sKoMtA</t>
        </is>
      </c>
      <c r="B24" t="inlineStr">
        <is>
          <t>MUMU</t>
        </is>
      </c>
      <c r="C24" t="n">
        <v>0</v>
      </c>
      <c r="D24" t="n">
        <v>25.72</v>
      </c>
      <c r="E24" t="n">
        <v>0.02</v>
      </c>
      <c r="F24" t="n">
        <v>1105.68</v>
      </c>
      <c r="G24" t="n">
        <v>1165.08</v>
      </c>
      <c r="H24" t="n">
        <v>56</v>
      </c>
      <c r="I24" t="n">
        <v>58</v>
      </c>
      <c r="J24" t="n">
        <v>-1</v>
      </c>
      <c r="K24" t="n">
        <v>-1</v>
      </c>
      <c r="L24">
        <f>HYPERLINK("https://www.defined.fi/sol/5LafQUrVco6o7KMz42eqVEJ9LW31StPyGjeeu5sKoMtA?maker=9MFYCwDxmiqXdsAqzy5j7xVCv1cWuhLD9ytYTNyJsy4H","https://www.defined.fi/sol/5LafQUrVco6o7KMz42eqVEJ9LW31StPyGjeeu5sKoMtA?maker=9MFYCwDxmiqXdsAqzy5j7xVCv1cWuhLD9ytYTNyJsy4H")</f>
        <v/>
      </c>
      <c r="M24">
        <f>HYPERLINK("https://dexscreener.com/solana/5LafQUrVco6o7KMz42eqVEJ9LW31StPyGjeeu5sKoMtA?maker=9MFYCwDxmiqXdsAqzy5j7xVCv1cWuhLD9ytYTNyJsy4H","https://dexscreener.com/solana/5LafQUrVco6o7KMz42eqVEJ9LW31StPyGjeeu5sKoMtA?maker=9MFYCwDxmiqXdsAqzy5j7xVCv1cWuhLD9ytYTNyJsy4H")</f>
        <v/>
      </c>
    </row>
    <row r="25">
      <c r="A25" t="inlineStr">
        <is>
          <t>8Ki8DpuWNxu9VsS3kQbarsCWMcFGWkzzA8pUPto9zBd5</t>
        </is>
      </c>
      <c r="B25" t="inlineStr">
        <is>
          <t>LOCKIN</t>
        </is>
      </c>
      <c r="C25" t="n">
        <v>0</v>
      </c>
      <c r="D25" t="n">
        <v>13.89</v>
      </c>
      <c r="E25" t="n">
        <v>0.01</v>
      </c>
      <c r="F25" t="n">
        <v>1107.82</v>
      </c>
      <c r="G25" t="n">
        <v>3026.04</v>
      </c>
      <c r="H25" t="n">
        <v>125</v>
      </c>
      <c r="I25" t="n">
        <v>271</v>
      </c>
      <c r="J25" t="n">
        <v>-1</v>
      </c>
      <c r="K25" t="n">
        <v>-1</v>
      </c>
      <c r="L25">
        <f>HYPERLINK("https://www.defined.fi/sol/8Ki8DpuWNxu9VsS3kQbarsCWMcFGWkzzA8pUPto9zBd5?maker=9MFYCwDxmiqXdsAqzy5j7xVCv1cWuhLD9ytYTNyJsy4H","https://www.defined.fi/sol/8Ki8DpuWNxu9VsS3kQbarsCWMcFGWkzzA8pUPto9zBd5?maker=9MFYCwDxmiqXdsAqzy5j7xVCv1cWuhLD9ytYTNyJsy4H")</f>
        <v/>
      </c>
      <c r="M25">
        <f>HYPERLINK("https://dexscreener.com/solana/8Ki8DpuWNxu9VsS3kQbarsCWMcFGWkzzA8pUPto9zBd5?maker=9MFYCwDxmiqXdsAqzy5j7xVCv1cWuhLD9ytYTNyJsy4H","https://dexscreener.com/solana/8Ki8DpuWNxu9VsS3kQbarsCWMcFGWkzzA8pUPto9zBd5?maker=9MFYCwDxmiqXdsAqzy5j7xVCv1cWuhLD9ytYTNyJsy4H")</f>
        <v/>
      </c>
    </row>
    <row r="26">
      <c r="A26" t="inlineStr">
        <is>
          <t>2JcXacFwt9mVAwBQ5nZkYwCyXQkRcdsYrDXn6hj22SbP</t>
        </is>
      </c>
      <c r="B26" t="inlineStr">
        <is>
          <t>mini</t>
        </is>
      </c>
      <c r="C26" t="n">
        <v>0</v>
      </c>
      <c r="D26" t="n">
        <v>-6.55</v>
      </c>
      <c r="E26" t="n">
        <v>-0.06</v>
      </c>
      <c r="F26" t="n">
        <v>1963.37</v>
      </c>
      <c r="G26" t="n">
        <v>98.16</v>
      </c>
      <c r="H26" t="n">
        <v>177</v>
      </c>
      <c r="I26" t="n">
        <v>171</v>
      </c>
      <c r="J26" t="n">
        <v>-1</v>
      </c>
      <c r="K26" t="n">
        <v>-1</v>
      </c>
      <c r="L26">
        <f>HYPERLINK("https://www.defined.fi/sol/2JcXacFwt9mVAwBQ5nZkYwCyXQkRcdsYrDXn6hj22SbP?maker=9MFYCwDxmiqXdsAqzy5j7xVCv1cWuhLD9ytYTNyJsy4H","https://www.defined.fi/sol/2JcXacFwt9mVAwBQ5nZkYwCyXQkRcdsYrDXn6hj22SbP?maker=9MFYCwDxmiqXdsAqzy5j7xVCv1cWuhLD9ytYTNyJsy4H")</f>
        <v/>
      </c>
      <c r="M26">
        <f>HYPERLINK("https://dexscreener.com/solana/2JcXacFwt9mVAwBQ5nZkYwCyXQkRcdsYrDXn6hj22SbP?maker=9MFYCwDxmiqXdsAqzy5j7xVCv1cWuhLD9ytYTNyJsy4H","https://dexscreener.com/solana/2JcXacFwt9mVAwBQ5nZkYwCyXQkRcdsYrDXn6hj22SbP?maker=9MFYCwDxmiqXdsAqzy5j7xVCv1cWuhLD9ytYTNyJsy4H")</f>
        <v/>
      </c>
    </row>
    <row r="27">
      <c r="A27" t="inlineStr">
        <is>
          <t>7GCihgDB8fe6KNjn2MYtkzZcRjQy3t9GHdC8uHYmW2hr</t>
        </is>
      </c>
      <c r="B27" t="inlineStr">
        <is>
          <t>POPCAT</t>
        </is>
      </c>
      <c r="C27" t="n">
        <v>0</v>
      </c>
      <c r="D27" t="n">
        <v>-94.62</v>
      </c>
      <c r="E27" t="n">
        <v>-0.01</v>
      </c>
      <c r="F27" t="n">
        <v>8741.85</v>
      </c>
      <c r="G27" t="n">
        <v>11800</v>
      </c>
      <c r="H27" t="n">
        <v>438</v>
      </c>
      <c r="I27" t="n">
        <v>522</v>
      </c>
      <c r="J27" t="n">
        <v>-1</v>
      </c>
      <c r="K27" t="n">
        <v>-1</v>
      </c>
      <c r="L27">
        <f>HYPERLINK("https://www.defined.fi/sol/7GCihgDB8fe6KNjn2MYtkzZcRjQy3t9GHdC8uHYmW2hr?maker=9MFYCwDxmiqXdsAqzy5j7xVCv1cWuhLD9ytYTNyJsy4H","https://www.defined.fi/sol/7GCihgDB8fe6KNjn2MYtkzZcRjQy3t9GHdC8uHYmW2hr?maker=9MFYCwDxmiqXdsAqzy5j7xVCv1cWuhLD9ytYTNyJsy4H")</f>
        <v/>
      </c>
      <c r="M27">
        <f>HYPERLINK("https://dexscreener.com/solana/7GCihgDB8fe6KNjn2MYtkzZcRjQy3t9GHdC8uHYmW2hr?maker=9MFYCwDxmiqXdsAqzy5j7xVCv1cWuhLD9ytYTNyJsy4H","https://dexscreener.com/solana/7GCihgDB8fe6KNjn2MYtkzZcRjQy3t9GHdC8uHYmW2hr?maker=9MFYCwDxmiqXdsAqzy5j7xVCv1cWuhLD9ytYTNyJsy4H")</f>
        <v/>
      </c>
    </row>
    <row r="28">
      <c r="A28" t="inlineStr">
        <is>
          <t>TNSRxcUxoT9xBG3de7PiJyTDYu7kskLqcpddxnEJAS6</t>
        </is>
      </c>
      <c r="B28" t="inlineStr">
        <is>
          <t>TNSR</t>
        </is>
      </c>
      <c r="C28" t="n">
        <v>0</v>
      </c>
      <c r="D28" t="n">
        <v>0</v>
      </c>
      <c r="E28" t="n">
        <v>0</v>
      </c>
      <c r="F28" t="n">
        <v>0</v>
      </c>
      <c r="G28" t="n">
        <v>4.98</v>
      </c>
      <c r="H28" t="n">
        <v>0</v>
      </c>
      <c r="I28" t="n">
        <v>2</v>
      </c>
      <c r="J28" t="n">
        <v>-1</v>
      </c>
      <c r="K28" t="n">
        <v>-1</v>
      </c>
      <c r="L28">
        <f>HYPERLINK("https://www.defined.fi/sol/TNSRxcUxoT9xBG3de7PiJyTDYu7kskLqcpddxnEJAS6?maker=9MFYCwDxmiqXdsAqzy5j7xVCv1cWuhLD9ytYTNyJsy4H","https://www.defined.fi/sol/TNSRxcUxoT9xBG3de7PiJyTDYu7kskLqcpddxnEJAS6?maker=9MFYCwDxmiqXdsAqzy5j7xVCv1cWuhLD9ytYTNyJsy4H")</f>
        <v/>
      </c>
      <c r="M28">
        <f>HYPERLINK("https://dexscreener.com/solana/TNSRxcUxoT9xBG3de7PiJyTDYu7kskLqcpddxnEJAS6?maker=9MFYCwDxmiqXdsAqzy5j7xVCv1cWuhLD9ytYTNyJsy4H","https://dexscreener.com/solana/TNSRxcUxoT9xBG3de7PiJyTDYu7kskLqcpddxnEJAS6?maker=9MFYCwDxmiqXdsAqzy5j7xVCv1cWuhLD9ytYTNyJsy4H")</f>
        <v/>
      </c>
    </row>
    <row r="29">
      <c r="A29" t="inlineStr">
        <is>
          <t>FgX1WD9WzMU3yLwXaFSarPfkgzjLb2DZCqmkx9ExpuvJ</t>
        </is>
      </c>
      <c r="B29" t="inlineStr">
        <is>
          <t>NINJA</t>
        </is>
      </c>
      <c r="C29" t="n">
        <v>0</v>
      </c>
      <c r="D29" t="n">
        <v>0.008999999999999999</v>
      </c>
      <c r="E29" t="n">
        <v>0.01</v>
      </c>
      <c r="F29" t="n">
        <v>1.79</v>
      </c>
      <c r="G29" t="n">
        <v>1.84</v>
      </c>
      <c r="H29" t="n">
        <v>3</v>
      </c>
      <c r="I29" t="n">
        <v>3</v>
      </c>
      <c r="J29" t="n">
        <v>-1</v>
      </c>
      <c r="K29" t="n">
        <v>-1</v>
      </c>
      <c r="L29">
        <f>HYPERLINK("https://www.defined.fi/sol/FgX1WD9WzMU3yLwXaFSarPfkgzjLb2DZCqmkx9ExpuvJ?maker=9MFYCwDxmiqXdsAqzy5j7xVCv1cWuhLD9ytYTNyJsy4H","https://www.defined.fi/sol/FgX1WD9WzMU3yLwXaFSarPfkgzjLb2DZCqmkx9ExpuvJ?maker=9MFYCwDxmiqXdsAqzy5j7xVCv1cWuhLD9ytYTNyJsy4H")</f>
        <v/>
      </c>
      <c r="M29">
        <f>HYPERLINK("https://dexscreener.com/solana/FgX1WD9WzMU3yLwXaFSarPfkgzjLb2DZCqmkx9ExpuvJ?maker=9MFYCwDxmiqXdsAqzy5j7xVCv1cWuhLD9ytYTNyJsy4H","https://dexscreener.com/solana/FgX1WD9WzMU3yLwXaFSarPfkgzjLb2DZCqmkx9ExpuvJ?maker=9MFYCwDxmiqXdsAqzy5j7xVCv1cWuhLD9ytYTNyJsy4H")</f>
        <v/>
      </c>
    </row>
    <row r="30">
      <c r="A30" t="inlineStr">
        <is>
          <t>3XFiHA2gexzBjqtM5Z7FjJhP6f28D2m79UihBCfkpump</t>
        </is>
      </c>
      <c r="B30" t="inlineStr">
        <is>
          <t>BTCAT</t>
        </is>
      </c>
      <c r="C30" t="n">
        <v>0</v>
      </c>
      <c r="D30" t="n">
        <v>4.06</v>
      </c>
      <c r="E30" t="n">
        <v>0.04</v>
      </c>
      <c r="F30" t="n">
        <v>101.33</v>
      </c>
      <c r="G30" t="n">
        <v>105.39</v>
      </c>
      <c r="H30" t="n">
        <v>55</v>
      </c>
      <c r="I30" t="n">
        <v>55</v>
      </c>
      <c r="J30" t="n">
        <v>-1</v>
      </c>
      <c r="K30" t="n">
        <v>-1</v>
      </c>
      <c r="L30">
        <f>HYPERLINK("https://www.defined.fi/sol/3XFiHA2gexzBjqtM5Z7FjJhP6f28D2m79UihBCfkpump?maker=9MFYCwDxmiqXdsAqzy5j7xVCv1cWuhLD9ytYTNyJsy4H","https://www.defined.fi/sol/3XFiHA2gexzBjqtM5Z7FjJhP6f28D2m79UihBCfkpump?maker=9MFYCwDxmiqXdsAqzy5j7xVCv1cWuhLD9ytYTNyJsy4H")</f>
        <v/>
      </c>
      <c r="M30">
        <f>HYPERLINK("https://dexscreener.com/solana/3XFiHA2gexzBjqtM5Z7FjJhP6f28D2m79UihBCfkpump?maker=9MFYCwDxmiqXdsAqzy5j7xVCv1cWuhLD9ytYTNyJsy4H","https://dexscreener.com/solana/3XFiHA2gexzBjqtM5Z7FjJhP6f28D2m79UihBCfkpump?maker=9MFYCwDxmiqXdsAqzy5j7xVCv1cWuhLD9ytYTNyJsy4H")</f>
        <v/>
      </c>
    </row>
    <row r="31">
      <c r="A31" t="inlineStr">
        <is>
          <t>7AJ1KjzjstMnQGzZk1HAKx2atmvvRqWvmRbdYmnviryq</t>
        </is>
      </c>
      <c r="B31" t="inlineStr">
        <is>
          <t>XWH</t>
        </is>
      </c>
      <c r="C31" t="n">
        <v>0</v>
      </c>
      <c r="D31" t="n">
        <v>0.553</v>
      </c>
      <c r="E31" t="n">
        <v>0.04</v>
      </c>
      <c r="F31" t="n">
        <v>15.31</v>
      </c>
      <c r="G31" t="n">
        <v>15.86</v>
      </c>
      <c r="H31" t="n">
        <v>12</v>
      </c>
      <c r="I31" t="n">
        <v>12</v>
      </c>
      <c r="J31" t="n">
        <v>-1</v>
      </c>
      <c r="K31" t="n">
        <v>-1</v>
      </c>
      <c r="L31">
        <f>HYPERLINK("https://www.defined.fi/sol/7AJ1KjzjstMnQGzZk1HAKx2atmvvRqWvmRbdYmnviryq?maker=9MFYCwDxmiqXdsAqzy5j7xVCv1cWuhLD9ytYTNyJsy4H","https://www.defined.fi/sol/7AJ1KjzjstMnQGzZk1HAKx2atmvvRqWvmRbdYmnviryq?maker=9MFYCwDxmiqXdsAqzy5j7xVCv1cWuhLD9ytYTNyJsy4H")</f>
        <v/>
      </c>
      <c r="M31">
        <f>HYPERLINK("https://dexscreener.com/solana/7AJ1KjzjstMnQGzZk1HAKx2atmvvRqWvmRbdYmnviryq?maker=9MFYCwDxmiqXdsAqzy5j7xVCv1cWuhLD9ytYTNyJsy4H","https://dexscreener.com/solana/7AJ1KjzjstMnQGzZk1HAKx2atmvvRqWvmRbdYmnviryq?maker=9MFYCwDxmiqXdsAqzy5j7xVCv1cWuhLD9ytYTNyJsy4H")</f>
        <v/>
      </c>
    </row>
    <row r="32">
      <c r="A32" t="inlineStr">
        <is>
          <t>H1aN3vcvB68eaFPbMkoAss3vnfi4AhP5C2dpnrZzdBc7</t>
        </is>
      </c>
      <c r="B32" t="inlineStr">
        <is>
          <t>MYRA</t>
        </is>
      </c>
      <c r="C32" t="n">
        <v>0</v>
      </c>
      <c r="D32" t="n">
        <v>0.212</v>
      </c>
      <c r="E32" t="n">
        <v>0.04</v>
      </c>
      <c r="F32" t="n">
        <v>5.42</v>
      </c>
      <c r="G32" t="n">
        <v>5.63</v>
      </c>
      <c r="H32" t="n">
        <v>8</v>
      </c>
      <c r="I32" t="n">
        <v>8</v>
      </c>
      <c r="J32" t="n">
        <v>-1</v>
      </c>
      <c r="K32" t="n">
        <v>-1</v>
      </c>
      <c r="L32">
        <f>HYPERLINK("https://www.defined.fi/sol/H1aN3vcvB68eaFPbMkoAss3vnfi4AhP5C2dpnrZzdBc7?maker=9MFYCwDxmiqXdsAqzy5j7xVCv1cWuhLD9ytYTNyJsy4H","https://www.defined.fi/sol/H1aN3vcvB68eaFPbMkoAss3vnfi4AhP5C2dpnrZzdBc7?maker=9MFYCwDxmiqXdsAqzy5j7xVCv1cWuhLD9ytYTNyJsy4H")</f>
        <v/>
      </c>
      <c r="M32">
        <f>HYPERLINK("https://dexscreener.com/solana/H1aN3vcvB68eaFPbMkoAss3vnfi4AhP5C2dpnrZzdBc7?maker=9MFYCwDxmiqXdsAqzy5j7xVCv1cWuhLD9ytYTNyJsy4H","https://dexscreener.com/solana/H1aN3vcvB68eaFPbMkoAss3vnfi4AhP5C2dpnrZzdBc7?maker=9MFYCwDxmiqXdsAqzy5j7xVCv1cWuhLD9ytYTNyJsy4H")</f>
        <v/>
      </c>
    </row>
    <row r="33">
      <c r="A33" t="inlineStr">
        <is>
          <t>HUdqc5MR5h3FssESabPnQ1GTgTcPvnNudAuLj5J6a9sU</t>
        </is>
      </c>
      <c r="B33" t="inlineStr">
        <is>
          <t>BONGO</t>
        </is>
      </c>
      <c r="C33" t="n">
        <v>0</v>
      </c>
      <c r="D33" t="n">
        <v>5.38</v>
      </c>
      <c r="E33" t="n">
        <v>0.03</v>
      </c>
      <c r="F33" t="n">
        <v>205.48</v>
      </c>
      <c r="G33" t="n">
        <v>210.85</v>
      </c>
      <c r="H33" t="n">
        <v>36</v>
      </c>
      <c r="I33" t="n">
        <v>36</v>
      </c>
      <c r="J33" t="n">
        <v>-1</v>
      </c>
      <c r="K33" t="n">
        <v>-1</v>
      </c>
      <c r="L33">
        <f>HYPERLINK("https://www.defined.fi/sol/HUdqc5MR5h3FssESabPnQ1GTgTcPvnNudAuLj5J6a9sU?maker=9MFYCwDxmiqXdsAqzy5j7xVCv1cWuhLD9ytYTNyJsy4H","https://www.defined.fi/sol/HUdqc5MR5h3FssESabPnQ1GTgTcPvnNudAuLj5J6a9sU?maker=9MFYCwDxmiqXdsAqzy5j7xVCv1cWuhLD9ytYTNyJsy4H")</f>
        <v/>
      </c>
      <c r="M33">
        <f>HYPERLINK("https://dexscreener.com/solana/HUdqc5MR5h3FssESabPnQ1GTgTcPvnNudAuLj5J6a9sU?maker=9MFYCwDxmiqXdsAqzy5j7xVCv1cWuhLD9ytYTNyJsy4H","https://dexscreener.com/solana/HUdqc5MR5h3FssESabPnQ1GTgTcPvnNudAuLj5J6a9sU?maker=9MFYCwDxmiqXdsAqzy5j7xVCv1cWuhLD9ytYTNyJsy4H")</f>
        <v/>
      </c>
    </row>
    <row r="34">
      <c r="A34" t="inlineStr">
        <is>
          <t>NeonTjSjsuo3rexg9o6vHuMXw62f9V7zvmu8M8Zut44</t>
        </is>
      </c>
      <c r="B34" t="inlineStr">
        <is>
          <t>NeonEVMToken</t>
        </is>
      </c>
      <c r="C34" t="n">
        <v>0</v>
      </c>
      <c r="D34" t="n">
        <v>3.8</v>
      </c>
      <c r="E34" t="n">
        <v>-1</v>
      </c>
      <c r="F34" t="n">
        <v>77.73</v>
      </c>
      <c r="G34" t="n">
        <v>81.53</v>
      </c>
      <c r="H34" t="n">
        <v>17</v>
      </c>
      <c r="I34" t="n">
        <v>17</v>
      </c>
      <c r="J34" t="n">
        <v>-1</v>
      </c>
      <c r="K34" t="n">
        <v>-1</v>
      </c>
      <c r="L34">
        <f>HYPERLINK("https://www.defined.fi/sol/NeonTjSjsuo3rexg9o6vHuMXw62f9V7zvmu8M8Zut44?maker=9MFYCwDxmiqXdsAqzy5j7xVCv1cWuhLD9ytYTNyJsy4H","https://www.defined.fi/sol/NeonTjSjsuo3rexg9o6vHuMXw62f9V7zvmu8M8Zut44?maker=9MFYCwDxmiqXdsAqzy5j7xVCv1cWuhLD9ytYTNyJsy4H")</f>
        <v/>
      </c>
      <c r="M34">
        <f>HYPERLINK("https://dexscreener.com/solana/NeonTjSjsuo3rexg9o6vHuMXw62f9V7zvmu8M8Zut44?maker=9MFYCwDxmiqXdsAqzy5j7xVCv1cWuhLD9ytYTNyJsy4H","https://dexscreener.com/solana/NeonTjSjsuo3rexg9o6vHuMXw62f9V7zvmu8M8Zut44?maker=9MFYCwDxmiqXdsAqzy5j7xVCv1cWuhLD9ytYTNyJsy4H")</f>
        <v/>
      </c>
    </row>
    <row r="35">
      <c r="A35" t="inlineStr">
        <is>
          <t>8iWsK2WH3AGviQwAnt43zvc8yLy6QMUSuv8PK2A7pump</t>
        </is>
      </c>
      <c r="B35" t="inlineStr">
        <is>
          <t>unknown_8iWs</t>
        </is>
      </c>
      <c r="C35" t="n">
        <v>0</v>
      </c>
      <c r="D35" t="n">
        <v>18.03</v>
      </c>
      <c r="E35" t="n">
        <v>0.02</v>
      </c>
      <c r="F35" t="n">
        <v>1152.34</v>
      </c>
      <c r="G35" t="n">
        <v>1170.38</v>
      </c>
      <c r="H35" t="n">
        <v>354</v>
      </c>
      <c r="I35" t="n">
        <v>354</v>
      </c>
      <c r="J35" t="n">
        <v>-1</v>
      </c>
      <c r="K35" t="n">
        <v>-1</v>
      </c>
      <c r="L35">
        <f>HYPERLINK("https://www.defined.fi/sol/8iWsK2WH3AGviQwAnt43zvc8yLy6QMUSuv8PK2A7pump?maker=9MFYCwDxmiqXdsAqzy5j7xVCv1cWuhLD9ytYTNyJsy4H","https://www.defined.fi/sol/8iWsK2WH3AGviQwAnt43zvc8yLy6QMUSuv8PK2A7pump?maker=9MFYCwDxmiqXdsAqzy5j7xVCv1cWuhLD9ytYTNyJsy4H")</f>
        <v/>
      </c>
      <c r="M35">
        <f>HYPERLINK("https://dexscreener.com/solana/8iWsK2WH3AGviQwAnt43zvc8yLy6QMUSuv8PK2A7pump?maker=9MFYCwDxmiqXdsAqzy5j7xVCv1cWuhLD9ytYTNyJsy4H","https://dexscreener.com/solana/8iWsK2WH3AGviQwAnt43zvc8yLy6QMUSuv8PK2A7pump?maker=9MFYCwDxmiqXdsAqzy5j7xVCv1cWuhLD9ytYTNyJsy4H")</f>
        <v/>
      </c>
    </row>
    <row r="36">
      <c r="A36" t="inlineStr">
        <is>
          <t>DEJiPKx5GActUtB6qUssreUxkhXtL4hTQAAJZ7Ccw8se</t>
        </is>
      </c>
      <c r="B36" t="inlineStr">
        <is>
          <t>XD</t>
        </is>
      </c>
      <c r="C36" t="n">
        <v>0</v>
      </c>
      <c r="D36" t="n">
        <v>1.27</v>
      </c>
      <c r="E36" t="n">
        <v>0.02</v>
      </c>
      <c r="F36" t="n">
        <v>55.6</v>
      </c>
      <c r="G36" t="n">
        <v>57.27</v>
      </c>
      <c r="H36" t="n">
        <v>43</v>
      </c>
      <c r="I36" t="n">
        <v>44</v>
      </c>
      <c r="J36" t="n">
        <v>-1</v>
      </c>
      <c r="K36" t="n">
        <v>-1</v>
      </c>
      <c r="L36">
        <f>HYPERLINK("https://www.defined.fi/sol/DEJiPKx5GActUtB6qUssreUxkhXtL4hTQAAJZ7Ccw8se?maker=9MFYCwDxmiqXdsAqzy5j7xVCv1cWuhLD9ytYTNyJsy4H","https://www.defined.fi/sol/DEJiPKx5GActUtB6qUssreUxkhXtL4hTQAAJZ7Ccw8se?maker=9MFYCwDxmiqXdsAqzy5j7xVCv1cWuhLD9ytYTNyJsy4H")</f>
        <v/>
      </c>
      <c r="M36">
        <f>HYPERLINK("https://dexscreener.com/solana/DEJiPKx5GActUtB6qUssreUxkhXtL4hTQAAJZ7Ccw8se?maker=9MFYCwDxmiqXdsAqzy5j7xVCv1cWuhLD9ytYTNyJsy4H","https://dexscreener.com/solana/DEJiPKx5GActUtB6qUssreUxkhXtL4hTQAAJZ7Ccw8se?maker=9MFYCwDxmiqXdsAqzy5j7xVCv1cWuhLD9ytYTNyJsy4H")</f>
        <v/>
      </c>
    </row>
    <row r="37">
      <c r="A37" t="inlineStr">
        <is>
          <t>8wZvGcGePvWEa8tKQUYctMXFSkqS39scozVU9xBVrUjY</t>
        </is>
      </c>
      <c r="B37" t="inlineStr">
        <is>
          <t>Remilia</t>
        </is>
      </c>
      <c r="C37" t="n">
        <v>0</v>
      </c>
      <c r="D37" t="n">
        <v>52.6</v>
      </c>
      <c r="E37" t="n">
        <v>0.03</v>
      </c>
      <c r="F37" t="n">
        <v>2021.38</v>
      </c>
      <c r="G37" t="n">
        <v>2073.97</v>
      </c>
      <c r="H37" t="n">
        <v>332</v>
      </c>
      <c r="I37" t="n">
        <v>332</v>
      </c>
      <c r="J37" t="n">
        <v>-1</v>
      </c>
      <c r="K37" t="n">
        <v>-1</v>
      </c>
      <c r="L37">
        <f>HYPERLINK("https://www.defined.fi/sol/8wZvGcGePvWEa8tKQUYctMXFSkqS39scozVU9xBVrUjY?maker=9MFYCwDxmiqXdsAqzy5j7xVCv1cWuhLD9ytYTNyJsy4H","https://www.defined.fi/sol/8wZvGcGePvWEa8tKQUYctMXFSkqS39scozVU9xBVrUjY?maker=9MFYCwDxmiqXdsAqzy5j7xVCv1cWuhLD9ytYTNyJsy4H")</f>
        <v/>
      </c>
      <c r="M37">
        <f>HYPERLINK("https://dexscreener.com/solana/8wZvGcGePvWEa8tKQUYctMXFSkqS39scozVU9xBVrUjY?maker=9MFYCwDxmiqXdsAqzy5j7xVCv1cWuhLD9ytYTNyJsy4H","https://dexscreener.com/solana/8wZvGcGePvWEa8tKQUYctMXFSkqS39scozVU9xBVrUjY?maker=9MFYCwDxmiqXdsAqzy5j7xVCv1cWuhLD9ytYTNyJsy4H")</f>
        <v/>
      </c>
    </row>
    <row r="38">
      <c r="A38" t="inlineStr">
        <is>
          <t>HAnwjuZhPE7aCWtdVpahtrACgV9wgQfHBvea56Fypump</t>
        </is>
      </c>
      <c r="B38" t="inlineStr">
        <is>
          <t>TASTYLQD</t>
        </is>
      </c>
      <c r="C38" t="n">
        <v>0</v>
      </c>
      <c r="D38" t="n">
        <v>0.017</v>
      </c>
      <c r="E38" t="n">
        <v>2.65</v>
      </c>
      <c r="F38" t="n">
        <v>0.006</v>
      </c>
      <c r="G38" t="n">
        <v>0.023</v>
      </c>
      <c r="H38" t="n">
        <v>2</v>
      </c>
      <c r="I38" t="n">
        <v>2</v>
      </c>
      <c r="J38" t="n">
        <v>-1</v>
      </c>
      <c r="K38" t="n">
        <v>-1</v>
      </c>
      <c r="L38">
        <f>HYPERLINK("https://www.defined.fi/sol/HAnwjuZhPE7aCWtdVpahtrACgV9wgQfHBvea56Fypump?maker=9MFYCwDxmiqXdsAqzy5j7xVCv1cWuhLD9ytYTNyJsy4H","https://www.defined.fi/sol/HAnwjuZhPE7aCWtdVpahtrACgV9wgQfHBvea56Fypump?maker=9MFYCwDxmiqXdsAqzy5j7xVCv1cWuhLD9ytYTNyJsy4H")</f>
        <v/>
      </c>
      <c r="M38">
        <f>HYPERLINK("https://dexscreener.com/solana/HAnwjuZhPE7aCWtdVpahtrACgV9wgQfHBvea56Fypump?maker=9MFYCwDxmiqXdsAqzy5j7xVCv1cWuhLD9ytYTNyJsy4H","https://dexscreener.com/solana/HAnwjuZhPE7aCWtdVpahtrACgV9wgQfHBvea56Fypump?maker=9MFYCwDxmiqXdsAqzy5j7xVCv1cWuhLD9ytYTNyJsy4H")</f>
        <v/>
      </c>
    </row>
    <row r="39">
      <c r="A39" t="inlineStr">
        <is>
          <t>bSo13r4TkiE4KumL71LsHTPpL2euBYLFx6h9HP3piy1</t>
        </is>
      </c>
      <c r="B39" t="inlineStr">
        <is>
          <t>bSOL</t>
        </is>
      </c>
      <c r="C39" t="n">
        <v>0</v>
      </c>
      <c r="D39" t="n">
        <v>0.047</v>
      </c>
      <c r="E39" t="n">
        <v>-1</v>
      </c>
      <c r="F39" t="n">
        <v>535.59</v>
      </c>
      <c r="G39" t="n">
        <v>594.98</v>
      </c>
      <c r="H39" t="n">
        <v>33</v>
      </c>
      <c r="I39" t="n">
        <v>31</v>
      </c>
      <c r="J39" t="n">
        <v>-1</v>
      </c>
      <c r="K39" t="n">
        <v>-1</v>
      </c>
      <c r="L39">
        <f>HYPERLINK("https://www.defined.fi/sol/bSo13r4TkiE4KumL71LsHTPpL2euBYLFx6h9HP3piy1?maker=9MFYCwDxmiqXdsAqzy5j7xVCv1cWuhLD9ytYTNyJsy4H","https://www.defined.fi/sol/bSo13r4TkiE4KumL71LsHTPpL2euBYLFx6h9HP3piy1?maker=9MFYCwDxmiqXdsAqzy5j7xVCv1cWuhLD9ytYTNyJsy4H")</f>
        <v/>
      </c>
      <c r="M39">
        <f>HYPERLINK("https://dexscreener.com/solana/bSo13r4TkiE4KumL71LsHTPpL2euBYLFx6h9HP3piy1?maker=9MFYCwDxmiqXdsAqzy5j7xVCv1cWuhLD9ytYTNyJsy4H","https://dexscreener.com/solana/bSo13r4TkiE4KumL71LsHTPpL2euBYLFx6h9HP3piy1?maker=9MFYCwDxmiqXdsAqzy5j7xVCv1cWuhLD9ytYTNyJsy4H")</f>
        <v/>
      </c>
    </row>
    <row r="40">
      <c r="A40" t="inlineStr">
        <is>
          <t>ZEUS1aR7aX8DFFJf5QjWj2ftDDdNTroMNGo8YoQm3Gq</t>
        </is>
      </c>
      <c r="B40" t="inlineStr">
        <is>
          <t>ZEUS</t>
        </is>
      </c>
      <c r="C40" t="n">
        <v>0</v>
      </c>
      <c r="D40" t="n">
        <v>0.518</v>
      </c>
      <c r="E40" t="n">
        <v>0.03</v>
      </c>
      <c r="F40" t="n">
        <v>18.68</v>
      </c>
      <c r="G40" t="n">
        <v>19.2</v>
      </c>
      <c r="H40" t="n">
        <v>6</v>
      </c>
      <c r="I40" t="n">
        <v>6</v>
      </c>
      <c r="J40" t="n">
        <v>-1</v>
      </c>
      <c r="K40" t="n">
        <v>-1</v>
      </c>
      <c r="L40">
        <f>HYPERLINK("https://www.defined.fi/sol/ZEUS1aR7aX8DFFJf5QjWj2ftDDdNTroMNGo8YoQm3Gq?maker=9MFYCwDxmiqXdsAqzy5j7xVCv1cWuhLD9ytYTNyJsy4H","https://www.defined.fi/sol/ZEUS1aR7aX8DFFJf5QjWj2ftDDdNTroMNGo8YoQm3Gq?maker=9MFYCwDxmiqXdsAqzy5j7xVCv1cWuhLD9ytYTNyJsy4H")</f>
        <v/>
      </c>
      <c r="M40">
        <f>HYPERLINK("https://dexscreener.com/solana/ZEUS1aR7aX8DFFJf5QjWj2ftDDdNTroMNGo8YoQm3Gq?maker=9MFYCwDxmiqXdsAqzy5j7xVCv1cWuhLD9ytYTNyJsy4H","https://dexscreener.com/solana/ZEUS1aR7aX8DFFJf5QjWj2ftDDdNTroMNGo8YoQm3Gq?maker=9MFYCwDxmiqXdsAqzy5j7xVCv1cWuhLD9ytYTNyJsy4H")</f>
        <v/>
      </c>
    </row>
    <row r="41">
      <c r="A41" t="inlineStr">
        <is>
          <t>4AKYKa4JLKQau7m8B7hmFdN8ur1SvqUDqJt6D44Npump</t>
        </is>
      </c>
      <c r="B41" t="inlineStr">
        <is>
          <t>conviction</t>
        </is>
      </c>
      <c r="C41" t="n">
        <v>0</v>
      </c>
      <c r="D41" t="n">
        <v>0.011</v>
      </c>
      <c r="E41" t="n">
        <v>0.06</v>
      </c>
      <c r="F41" t="n">
        <v>0.19</v>
      </c>
      <c r="G41" t="n">
        <v>0.2</v>
      </c>
      <c r="H41" t="n">
        <v>1</v>
      </c>
      <c r="I41" t="n">
        <v>1</v>
      </c>
      <c r="J41" t="n">
        <v>-1</v>
      </c>
      <c r="K41" t="n">
        <v>-1</v>
      </c>
      <c r="L41">
        <f>HYPERLINK("https://www.defined.fi/sol/4AKYKa4JLKQau7m8B7hmFdN8ur1SvqUDqJt6D44Npump?maker=9MFYCwDxmiqXdsAqzy5j7xVCv1cWuhLD9ytYTNyJsy4H","https://www.defined.fi/sol/4AKYKa4JLKQau7m8B7hmFdN8ur1SvqUDqJt6D44Npump?maker=9MFYCwDxmiqXdsAqzy5j7xVCv1cWuhLD9ytYTNyJsy4H")</f>
        <v/>
      </c>
      <c r="M41">
        <f>HYPERLINK("https://dexscreener.com/solana/4AKYKa4JLKQau7m8B7hmFdN8ur1SvqUDqJt6D44Npump?maker=9MFYCwDxmiqXdsAqzy5j7xVCv1cWuhLD9ytYTNyJsy4H","https://dexscreener.com/solana/4AKYKa4JLKQau7m8B7hmFdN8ur1SvqUDqJt6D44Npump?maker=9MFYCwDxmiqXdsAqzy5j7xVCv1cWuhLD9ytYTNyJsy4H")</f>
        <v/>
      </c>
    </row>
    <row r="42">
      <c r="A42" t="inlineStr">
        <is>
          <t>6kJhG826LGowg7zG6PLd6tg7mqvVSdq2WzHhsfc7pump</t>
        </is>
      </c>
      <c r="B42" t="inlineStr">
        <is>
          <t>popo</t>
        </is>
      </c>
      <c r="C42" t="n">
        <v>0</v>
      </c>
      <c r="D42" t="n">
        <v>0.413</v>
      </c>
      <c r="E42" t="n">
        <v>0.05</v>
      </c>
      <c r="F42" t="n">
        <v>7.73</v>
      </c>
      <c r="G42" t="n">
        <v>8.15</v>
      </c>
      <c r="H42" t="n">
        <v>16</v>
      </c>
      <c r="I42" t="n">
        <v>16</v>
      </c>
      <c r="J42" t="n">
        <v>-1</v>
      </c>
      <c r="K42" t="n">
        <v>-1</v>
      </c>
      <c r="L42">
        <f>HYPERLINK("https://www.defined.fi/sol/6kJhG826LGowg7zG6PLd6tg7mqvVSdq2WzHhsfc7pump?maker=9MFYCwDxmiqXdsAqzy5j7xVCv1cWuhLD9ytYTNyJsy4H","https://www.defined.fi/sol/6kJhG826LGowg7zG6PLd6tg7mqvVSdq2WzHhsfc7pump?maker=9MFYCwDxmiqXdsAqzy5j7xVCv1cWuhLD9ytYTNyJsy4H")</f>
        <v/>
      </c>
      <c r="M42">
        <f>HYPERLINK("https://dexscreener.com/solana/6kJhG826LGowg7zG6PLd6tg7mqvVSdq2WzHhsfc7pump?maker=9MFYCwDxmiqXdsAqzy5j7xVCv1cWuhLD9ytYTNyJsy4H","https://dexscreener.com/solana/6kJhG826LGowg7zG6PLd6tg7mqvVSdq2WzHhsfc7pump?maker=9MFYCwDxmiqXdsAqzy5j7xVCv1cWuhLD9ytYTNyJsy4H")</f>
        <v/>
      </c>
    </row>
    <row r="43">
      <c r="A43" t="inlineStr">
        <is>
          <t>4qNX615pV1oufdodNoiBzUsrUE3ww57DYg6LsUtupump</t>
        </is>
      </c>
      <c r="B43" t="inlineStr">
        <is>
          <t>CLAUDIUS</t>
        </is>
      </c>
      <c r="C43" t="n">
        <v>0</v>
      </c>
      <c r="D43" t="n">
        <v>29.9</v>
      </c>
      <c r="E43" t="n">
        <v>0.03</v>
      </c>
      <c r="F43" t="n">
        <v>1129.07</v>
      </c>
      <c r="G43" t="n">
        <v>1203.86</v>
      </c>
      <c r="H43" t="n">
        <v>152</v>
      </c>
      <c r="I43" t="n">
        <v>152</v>
      </c>
      <c r="J43" t="n">
        <v>-1</v>
      </c>
      <c r="K43" t="n">
        <v>-1</v>
      </c>
      <c r="L43">
        <f>HYPERLINK("https://www.defined.fi/sol/4qNX615pV1oufdodNoiBzUsrUE3ww57DYg6LsUtupump?maker=9MFYCwDxmiqXdsAqzy5j7xVCv1cWuhLD9ytYTNyJsy4H","https://www.defined.fi/sol/4qNX615pV1oufdodNoiBzUsrUE3ww57DYg6LsUtupump?maker=9MFYCwDxmiqXdsAqzy5j7xVCv1cWuhLD9ytYTNyJsy4H")</f>
        <v/>
      </c>
      <c r="M43">
        <f>HYPERLINK("https://dexscreener.com/solana/4qNX615pV1oufdodNoiBzUsrUE3ww57DYg6LsUtupump?maker=9MFYCwDxmiqXdsAqzy5j7xVCv1cWuhLD9ytYTNyJsy4H","https://dexscreener.com/solana/4qNX615pV1oufdodNoiBzUsrUE3ww57DYg6LsUtupump?maker=9MFYCwDxmiqXdsAqzy5j7xVCv1cWuhLD9ytYTNyJsy4H")</f>
        <v/>
      </c>
    </row>
    <row r="44">
      <c r="A44" t="inlineStr">
        <is>
          <t>3qq54YqAKG3TcrwNHXFSpMCWoL8gmMuPceJ4FG9npump</t>
        </is>
      </c>
      <c r="B44" t="inlineStr">
        <is>
          <t>CLANKER</t>
        </is>
      </c>
      <c r="C44" t="n">
        <v>0</v>
      </c>
      <c r="D44" t="n">
        <v>4.23</v>
      </c>
      <c r="E44" t="n">
        <v>0.03</v>
      </c>
      <c r="F44" t="n">
        <v>135.18</v>
      </c>
      <c r="G44" t="n">
        <v>139.42</v>
      </c>
      <c r="H44" t="n">
        <v>93</v>
      </c>
      <c r="I44" t="n">
        <v>93</v>
      </c>
      <c r="J44" t="n">
        <v>-1</v>
      </c>
      <c r="K44" t="n">
        <v>-1</v>
      </c>
      <c r="L44">
        <f>HYPERLINK("https://www.defined.fi/sol/3qq54YqAKG3TcrwNHXFSpMCWoL8gmMuPceJ4FG9npump?maker=9MFYCwDxmiqXdsAqzy5j7xVCv1cWuhLD9ytYTNyJsy4H","https://www.defined.fi/sol/3qq54YqAKG3TcrwNHXFSpMCWoL8gmMuPceJ4FG9npump?maker=9MFYCwDxmiqXdsAqzy5j7xVCv1cWuhLD9ytYTNyJsy4H")</f>
        <v/>
      </c>
      <c r="M44">
        <f>HYPERLINK("https://dexscreener.com/solana/3qq54YqAKG3TcrwNHXFSpMCWoL8gmMuPceJ4FG9npump?maker=9MFYCwDxmiqXdsAqzy5j7xVCv1cWuhLD9ytYTNyJsy4H","https://dexscreener.com/solana/3qq54YqAKG3TcrwNHXFSpMCWoL8gmMuPceJ4FG9npump?maker=9MFYCwDxmiqXdsAqzy5j7xVCv1cWuhLD9ytYTNyJsy4H")</f>
        <v/>
      </c>
    </row>
    <row r="45">
      <c r="A45" t="inlineStr">
        <is>
          <t>BSqMUYb6ePwKsby85zrXaDa4SNf6AgZ9YfA2c4mZpump</t>
        </is>
      </c>
      <c r="B45" t="inlineStr">
        <is>
          <t>LOOK</t>
        </is>
      </c>
      <c r="C45" t="n">
        <v>0</v>
      </c>
      <c r="D45" t="n">
        <v>0.186</v>
      </c>
      <c r="E45" t="n">
        <v>0.08</v>
      </c>
      <c r="F45" t="n">
        <v>2.2</v>
      </c>
      <c r="G45" t="n">
        <v>2.38</v>
      </c>
      <c r="H45" t="n">
        <v>8</v>
      </c>
      <c r="I45" t="n">
        <v>8</v>
      </c>
      <c r="J45" t="n">
        <v>-1</v>
      </c>
      <c r="K45" t="n">
        <v>-1</v>
      </c>
      <c r="L45">
        <f>HYPERLINK("https://www.defined.fi/sol/BSqMUYb6ePwKsby85zrXaDa4SNf6AgZ9YfA2c4mZpump?maker=9MFYCwDxmiqXdsAqzy5j7xVCv1cWuhLD9ytYTNyJsy4H","https://www.defined.fi/sol/BSqMUYb6ePwKsby85zrXaDa4SNf6AgZ9YfA2c4mZpump?maker=9MFYCwDxmiqXdsAqzy5j7xVCv1cWuhLD9ytYTNyJsy4H")</f>
        <v/>
      </c>
      <c r="M45">
        <f>HYPERLINK("https://dexscreener.com/solana/BSqMUYb6ePwKsby85zrXaDa4SNf6AgZ9YfA2c4mZpump?maker=9MFYCwDxmiqXdsAqzy5j7xVCv1cWuhLD9ytYTNyJsy4H","https://dexscreener.com/solana/BSqMUYb6ePwKsby85zrXaDa4SNf6AgZ9YfA2c4mZpump?maker=9MFYCwDxmiqXdsAqzy5j7xVCv1cWuhLD9ytYTNyJsy4H")</f>
        <v/>
      </c>
    </row>
    <row r="46">
      <c r="A46" t="inlineStr">
        <is>
          <t>33rVymHHPxfMvg4EHKBRF3h8a37cG7Et3eQWZzAkpump</t>
        </is>
      </c>
      <c r="B46" t="inlineStr">
        <is>
          <t>bro</t>
        </is>
      </c>
      <c r="C46" t="n">
        <v>0</v>
      </c>
      <c r="D46" t="n">
        <v>3.88</v>
      </c>
      <c r="E46" t="n">
        <v>0.03</v>
      </c>
      <c r="F46" t="n">
        <v>142.46</v>
      </c>
      <c r="G46" t="n">
        <v>146.34</v>
      </c>
      <c r="H46" t="n">
        <v>88</v>
      </c>
      <c r="I46" t="n">
        <v>88</v>
      </c>
      <c r="J46" t="n">
        <v>-1</v>
      </c>
      <c r="K46" t="n">
        <v>-1</v>
      </c>
      <c r="L46">
        <f>HYPERLINK("https://www.defined.fi/sol/33rVymHHPxfMvg4EHKBRF3h8a37cG7Et3eQWZzAkpump?maker=9MFYCwDxmiqXdsAqzy5j7xVCv1cWuhLD9ytYTNyJsy4H","https://www.defined.fi/sol/33rVymHHPxfMvg4EHKBRF3h8a37cG7Et3eQWZzAkpump?maker=9MFYCwDxmiqXdsAqzy5j7xVCv1cWuhLD9ytYTNyJsy4H")</f>
        <v/>
      </c>
      <c r="M46">
        <f>HYPERLINK("https://dexscreener.com/solana/33rVymHHPxfMvg4EHKBRF3h8a37cG7Et3eQWZzAkpump?maker=9MFYCwDxmiqXdsAqzy5j7xVCv1cWuhLD9ytYTNyJsy4H","https://dexscreener.com/solana/33rVymHHPxfMvg4EHKBRF3h8a37cG7Et3eQWZzAkpump?maker=9MFYCwDxmiqXdsAqzy5j7xVCv1cWuhLD9ytYTNyJsy4H")</f>
        <v/>
      </c>
    </row>
    <row r="47">
      <c r="A47" t="inlineStr">
        <is>
          <t>28xPA7ZER19fNTWQpZ8xHJUMbyoxegpT6mHxzMdtFZCW</t>
        </is>
      </c>
      <c r="B47" t="inlineStr">
        <is>
          <t>SGAI</t>
        </is>
      </c>
      <c r="C47" t="n">
        <v>0</v>
      </c>
      <c r="D47" t="n">
        <v>0.058</v>
      </c>
      <c r="E47" t="n">
        <v>0.04</v>
      </c>
      <c r="F47" t="n">
        <v>1.4</v>
      </c>
      <c r="G47" t="n">
        <v>1.46</v>
      </c>
      <c r="H47" t="n">
        <v>3</v>
      </c>
      <c r="I47" t="n">
        <v>3</v>
      </c>
      <c r="J47" t="n">
        <v>-1</v>
      </c>
      <c r="K47" t="n">
        <v>-1</v>
      </c>
      <c r="L47">
        <f>HYPERLINK("https://www.defined.fi/sol/28xPA7ZER19fNTWQpZ8xHJUMbyoxegpT6mHxzMdtFZCW?maker=9MFYCwDxmiqXdsAqzy5j7xVCv1cWuhLD9ytYTNyJsy4H","https://www.defined.fi/sol/28xPA7ZER19fNTWQpZ8xHJUMbyoxegpT6mHxzMdtFZCW?maker=9MFYCwDxmiqXdsAqzy5j7xVCv1cWuhLD9ytYTNyJsy4H")</f>
        <v/>
      </c>
      <c r="M47">
        <f>HYPERLINK("https://dexscreener.com/solana/28xPA7ZER19fNTWQpZ8xHJUMbyoxegpT6mHxzMdtFZCW?maker=9MFYCwDxmiqXdsAqzy5j7xVCv1cWuhLD9ytYTNyJsy4H","https://dexscreener.com/solana/28xPA7ZER19fNTWQpZ8xHJUMbyoxegpT6mHxzMdtFZCW?maker=9MFYCwDxmiqXdsAqzy5j7xVCv1cWuhLD9ytYTNyJsy4H")</f>
        <v/>
      </c>
    </row>
    <row r="48">
      <c r="A48" t="inlineStr">
        <is>
          <t>D57CP6MA7G5idNmxAuigU6W8uPeiGvDVuuwh4z2ypump</t>
        </is>
      </c>
      <c r="B48" t="inlineStr">
        <is>
          <t>LOOM</t>
        </is>
      </c>
      <c r="C48" t="n">
        <v>0</v>
      </c>
      <c r="D48" t="n">
        <v>4.88</v>
      </c>
      <c r="E48" t="n">
        <v>0.02</v>
      </c>
      <c r="F48" t="n">
        <v>212.57</v>
      </c>
      <c r="G48" t="n">
        <v>217.45</v>
      </c>
      <c r="H48" t="n">
        <v>70</v>
      </c>
      <c r="I48" t="n">
        <v>70</v>
      </c>
      <c r="J48" t="n">
        <v>-1</v>
      </c>
      <c r="K48" t="n">
        <v>-1</v>
      </c>
      <c r="L48">
        <f>HYPERLINK("https://www.defined.fi/sol/D57CP6MA7G5idNmxAuigU6W8uPeiGvDVuuwh4z2ypump?maker=9MFYCwDxmiqXdsAqzy5j7xVCv1cWuhLD9ytYTNyJsy4H","https://www.defined.fi/sol/D57CP6MA7G5idNmxAuigU6W8uPeiGvDVuuwh4z2ypump?maker=9MFYCwDxmiqXdsAqzy5j7xVCv1cWuhLD9ytYTNyJsy4H")</f>
        <v/>
      </c>
      <c r="M48">
        <f>HYPERLINK("https://dexscreener.com/solana/D57CP6MA7G5idNmxAuigU6W8uPeiGvDVuuwh4z2ypump?maker=9MFYCwDxmiqXdsAqzy5j7xVCv1cWuhLD9ytYTNyJsy4H","https://dexscreener.com/solana/D57CP6MA7G5idNmxAuigU6W8uPeiGvDVuuwh4z2ypump?maker=9MFYCwDxmiqXdsAqzy5j7xVCv1cWuhLD9ytYTNyJsy4H")</f>
        <v/>
      </c>
    </row>
    <row r="49">
      <c r="A49" t="inlineStr">
        <is>
          <t>3S8qX1MsMqRbiwKg2cQyx7nis1oHMgaCuc9c4VfvVdPN</t>
        </is>
      </c>
      <c r="B49" t="inlineStr">
        <is>
          <t>MOTHER</t>
        </is>
      </c>
      <c r="C49" t="n">
        <v>0</v>
      </c>
      <c r="D49" t="n">
        <v>-6.39</v>
      </c>
      <c r="E49" t="n">
        <v>-0.02</v>
      </c>
      <c r="F49" t="n">
        <v>668.79</v>
      </c>
      <c r="G49" t="n">
        <v>352.45</v>
      </c>
      <c r="H49" t="n">
        <v>48</v>
      </c>
      <c r="I49" t="n">
        <v>39</v>
      </c>
      <c r="J49" t="n">
        <v>-1</v>
      </c>
      <c r="K49" t="n">
        <v>-1</v>
      </c>
      <c r="L49">
        <f>HYPERLINK("https://www.defined.fi/sol/3S8qX1MsMqRbiwKg2cQyx7nis1oHMgaCuc9c4VfvVdPN?maker=9MFYCwDxmiqXdsAqzy5j7xVCv1cWuhLD9ytYTNyJsy4H","https://www.defined.fi/sol/3S8qX1MsMqRbiwKg2cQyx7nis1oHMgaCuc9c4VfvVdPN?maker=9MFYCwDxmiqXdsAqzy5j7xVCv1cWuhLD9ytYTNyJsy4H")</f>
        <v/>
      </c>
      <c r="M49">
        <f>HYPERLINK("https://dexscreener.com/solana/3S8qX1MsMqRbiwKg2cQyx7nis1oHMgaCuc9c4VfvVdPN?maker=9MFYCwDxmiqXdsAqzy5j7xVCv1cWuhLD9ytYTNyJsy4H","https://dexscreener.com/solana/3S8qX1MsMqRbiwKg2cQyx7nis1oHMgaCuc9c4VfvVdPN?maker=9MFYCwDxmiqXdsAqzy5j7xVCv1cWuhLD9ytYTNyJsy4H")</f>
        <v/>
      </c>
    </row>
    <row r="50">
      <c r="A50" t="inlineStr">
        <is>
          <t>GtDZKAqvMZMnti46ZewMiXCa4oXF4bZxwQPoKzXPFxZn</t>
        </is>
      </c>
      <c r="B50" t="inlineStr">
        <is>
          <t>nub</t>
        </is>
      </c>
      <c r="C50" t="n">
        <v>0</v>
      </c>
      <c r="D50" t="n">
        <v>4.06</v>
      </c>
      <c r="E50" t="n">
        <v>0.01</v>
      </c>
      <c r="F50" t="n">
        <v>282.88</v>
      </c>
      <c r="G50" t="n">
        <v>372.21</v>
      </c>
      <c r="H50" t="n">
        <v>58</v>
      </c>
      <c r="I50" t="n">
        <v>83</v>
      </c>
      <c r="J50" t="n">
        <v>-1</v>
      </c>
      <c r="K50" t="n">
        <v>-1</v>
      </c>
      <c r="L50">
        <f>HYPERLINK("https://www.defined.fi/sol/GtDZKAqvMZMnti46ZewMiXCa4oXF4bZxwQPoKzXPFxZn?maker=9MFYCwDxmiqXdsAqzy5j7xVCv1cWuhLD9ytYTNyJsy4H","https://www.defined.fi/sol/GtDZKAqvMZMnti46ZewMiXCa4oXF4bZxwQPoKzXPFxZn?maker=9MFYCwDxmiqXdsAqzy5j7xVCv1cWuhLD9ytYTNyJsy4H")</f>
        <v/>
      </c>
      <c r="M50">
        <f>HYPERLINK("https://dexscreener.com/solana/GtDZKAqvMZMnti46ZewMiXCa4oXF4bZxwQPoKzXPFxZn?maker=9MFYCwDxmiqXdsAqzy5j7xVCv1cWuhLD9ytYTNyJsy4H","https://dexscreener.com/solana/GtDZKAqvMZMnti46ZewMiXCa4oXF4bZxwQPoKzXPFxZn?maker=9MFYCwDxmiqXdsAqzy5j7xVCv1cWuhLD9ytYTNyJsy4H")</f>
        <v/>
      </c>
    </row>
    <row r="51">
      <c r="A51" t="inlineStr">
        <is>
          <t>yJcC48AWnaFQxb4CfZY6U19aQr3Pw6RKVhuGCLVpump</t>
        </is>
      </c>
      <c r="B51" t="inlineStr">
        <is>
          <t>WoTF</t>
        </is>
      </c>
      <c r="C51" t="n">
        <v>0</v>
      </c>
      <c r="D51" t="n">
        <v>8.52</v>
      </c>
      <c r="E51" t="n">
        <v>0.04</v>
      </c>
      <c r="F51" t="n">
        <v>190.71</v>
      </c>
      <c r="G51" t="n">
        <v>199.23</v>
      </c>
      <c r="H51" t="n">
        <v>81</v>
      </c>
      <c r="I51" t="n">
        <v>81</v>
      </c>
      <c r="J51" t="n">
        <v>-1</v>
      </c>
      <c r="K51" t="n">
        <v>-1</v>
      </c>
      <c r="L51">
        <f>HYPERLINK("https://www.defined.fi/sol/yJcC48AWnaFQxb4CfZY6U19aQr3Pw6RKVhuGCLVpump?maker=9MFYCwDxmiqXdsAqzy5j7xVCv1cWuhLD9ytYTNyJsy4H","https://www.defined.fi/sol/yJcC48AWnaFQxb4CfZY6U19aQr3Pw6RKVhuGCLVpump?maker=9MFYCwDxmiqXdsAqzy5j7xVCv1cWuhLD9ytYTNyJsy4H")</f>
        <v/>
      </c>
      <c r="M51">
        <f>HYPERLINK("https://dexscreener.com/solana/yJcC48AWnaFQxb4CfZY6U19aQr3Pw6RKVhuGCLVpump?maker=9MFYCwDxmiqXdsAqzy5j7xVCv1cWuhLD9ytYTNyJsy4H","https://dexscreener.com/solana/yJcC48AWnaFQxb4CfZY6U19aQr3Pw6RKVhuGCLVpump?maker=9MFYCwDxmiqXdsAqzy5j7xVCv1cWuhLD9ytYTNyJsy4H")</f>
        <v/>
      </c>
    </row>
    <row r="52">
      <c r="A52" t="inlineStr">
        <is>
          <t>GinNabffZL4fUj9Vactxha74GDAW8kDPGaHqMtMzps2f</t>
        </is>
      </c>
      <c r="B52" t="inlineStr">
        <is>
          <t>GINNAN</t>
        </is>
      </c>
      <c r="C52" t="n">
        <v>0</v>
      </c>
      <c r="D52" t="n">
        <v>6.58</v>
      </c>
      <c r="E52" t="n">
        <v>0.02</v>
      </c>
      <c r="F52" t="n">
        <v>404.63</v>
      </c>
      <c r="G52" t="n">
        <v>409.3</v>
      </c>
      <c r="H52" t="n">
        <v>97</v>
      </c>
      <c r="I52" t="n">
        <v>95</v>
      </c>
      <c r="J52" t="n">
        <v>-1</v>
      </c>
      <c r="K52" t="n">
        <v>-1</v>
      </c>
      <c r="L52">
        <f>HYPERLINK("https://www.defined.fi/sol/GinNabffZL4fUj9Vactxha74GDAW8kDPGaHqMtMzps2f?maker=9MFYCwDxmiqXdsAqzy5j7xVCv1cWuhLD9ytYTNyJsy4H","https://www.defined.fi/sol/GinNabffZL4fUj9Vactxha74GDAW8kDPGaHqMtMzps2f?maker=9MFYCwDxmiqXdsAqzy5j7xVCv1cWuhLD9ytYTNyJsy4H")</f>
        <v/>
      </c>
      <c r="M52">
        <f>HYPERLINK("https://dexscreener.com/solana/GinNabffZL4fUj9Vactxha74GDAW8kDPGaHqMtMzps2f?maker=9MFYCwDxmiqXdsAqzy5j7xVCv1cWuhLD9ytYTNyJsy4H","https://dexscreener.com/solana/GinNabffZL4fUj9Vactxha74GDAW8kDPGaHqMtMzps2f?maker=9MFYCwDxmiqXdsAqzy5j7xVCv1cWuhLD9ytYTNyJsy4H")</f>
        <v/>
      </c>
    </row>
    <row r="53">
      <c r="A53" t="inlineStr">
        <is>
          <t>HZ1JovNiVvGrGNiiYvEozEVgZ58xaU3RKwX8eACQBCt3</t>
        </is>
      </c>
      <c r="B53" t="inlineStr">
        <is>
          <t>PYTH</t>
        </is>
      </c>
      <c r="C53" t="n">
        <v>0</v>
      </c>
      <c r="D53" t="n">
        <v>1.52</v>
      </c>
      <c r="E53" t="n">
        <v>0.03</v>
      </c>
      <c r="F53" t="n">
        <v>30.14</v>
      </c>
      <c r="G53" t="n">
        <v>144.05</v>
      </c>
      <c r="H53" t="n">
        <v>7</v>
      </c>
      <c r="I53" t="n">
        <v>11</v>
      </c>
      <c r="J53" t="n">
        <v>-1</v>
      </c>
      <c r="K53" t="n">
        <v>-1</v>
      </c>
      <c r="L53">
        <f>HYPERLINK("https://www.defined.fi/sol/HZ1JovNiVvGrGNiiYvEozEVgZ58xaU3RKwX8eACQBCt3?maker=9MFYCwDxmiqXdsAqzy5j7xVCv1cWuhLD9ytYTNyJsy4H","https://www.defined.fi/sol/HZ1JovNiVvGrGNiiYvEozEVgZ58xaU3RKwX8eACQBCt3?maker=9MFYCwDxmiqXdsAqzy5j7xVCv1cWuhLD9ytYTNyJsy4H")</f>
        <v/>
      </c>
      <c r="M53">
        <f>HYPERLINK("https://dexscreener.com/solana/HZ1JovNiVvGrGNiiYvEozEVgZ58xaU3RKwX8eACQBCt3?maker=9MFYCwDxmiqXdsAqzy5j7xVCv1cWuhLD9ytYTNyJsy4H","https://dexscreener.com/solana/HZ1JovNiVvGrGNiiYvEozEVgZ58xaU3RKwX8eACQBCt3?maker=9MFYCwDxmiqXdsAqzy5j7xVCv1cWuhLD9ytYTNyJsy4H")</f>
        <v/>
      </c>
    </row>
    <row r="54">
      <c r="A54" t="inlineStr">
        <is>
          <t>BEgBsVSKJSxreiCE1XmWWq8arnwit7xDqQXSWYgay9xP</t>
        </is>
      </c>
      <c r="B54" t="inlineStr">
        <is>
          <t>WYAC</t>
        </is>
      </c>
      <c r="C54" t="n">
        <v>0</v>
      </c>
      <c r="D54" t="n">
        <v>2.18</v>
      </c>
      <c r="E54" t="n">
        <v>0.01</v>
      </c>
      <c r="F54" t="n">
        <v>173.06</v>
      </c>
      <c r="G54" t="n">
        <v>175.24</v>
      </c>
      <c r="H54" t="n">
        <v>39</v>
      </c>
      <c r="I54" t="n">
        <v>39</v>
      </c>
      <c r="J54" t="n">
        <v>-1</v>
      </c>
      <c r="K54" t="n">
        <v>-1</v>
      </c>
      <c r="L54">
        <f>HYPERLINK("https://www.defined.fi/sol/BEgBsVSKJSxreiCE1XmWWq8arnwit7xDqQXSWYgay9xP?maker=9MFYCwDxmiqXdsAqzy5j7xVCv1cWuhLD9ytYTNyJsy4H","https://www.defined.fi/sol/BEgBsVSKJSxreiCE1XmWWq8arnwit7xDqQXSWYgay9xP?maker=9MFYCwDxmiqXdsAqzy5j7xVCv1cWuhLD9ytYTNyJsy4H")</f>
        <v/>
      </c>
      <c r="M54">
        <f>HYPERLINK("https://dexscreener.com/solana/BEgBsVSKJSxreiCE1XmWWq8arnwit7xDqQXSWYgay9xP?maker=9MFYCwDxmiqXdsAqzy5j7xVCv1cWuhLD9ytYTNyJsy4H","https://dexscreener.com/solana/BEgBsVSKJSxreiCE1XmWWq8arnwit7xDqQXSWYgay9xP?maker=9MFYCwDxmiqXdsAqzy5j7xVCv1cWuhLD9ytYTNyJsy4H")</f>
        <v/>
      </c>
    </row>
    <row r="55">
      <c r="A55" t="inlineStr">
        <is>
          <t>CSEkG3mT5P1GUf4HZTHdVk1syKFN6gQWokbZ4jDWpump</t>
        </is>
      </c>
      <c r="B55" t="inlineStr">
        <is>
          <t>Lump</t>
        </is>
      </c>
      <c r="C55" t="n">
        <v>0</v>
      </c>
      <c r="D55" t="n">
        <v>21.02</v>
      </c>
      <c r="E55" t="n">
        <v>0.05</v>
      </c>
      <c r="F55" t="n">
        <v>408.86</v>
      </c>
      <c r="G55" t="n">
        <v>429.88</v>
      </c>
      <c r="H55" t="n">
        <v>125</v>
      </c>
      <c r="I55" t="n">
        <v>125</v>
      </c>
      <c r="J55" t="n">
        <v>-1</v>
      </c>
      <c r="K55" t="n">
        <v>-1</v>
      </c>
      <c r="L55">
        <f>HYPERLINK("https://www.defined.fi/sol/CSEkG3mT5P1GUf4HZTHdVk1syKFN6gQWokbZ4jDWpump?maker=9MFYCwDxmiqXdsAqzy5j7xVCv1cWuhLD9ytYTNyJsy4H","https://www.defined.fi/sol/CSEkG3mT5P1GUf4HZTHdVk1syKFN6gQWokbZ4jDWpump?maker=9MFYCwDxmiqXdsAqzy5j7xVCv1cWuhLD9ytYTNyJsy4H")</f>
        <v/>
      </c>
      <c r="M55">
        <f>HYPERLINK("https://dexscreener.com/solana/CSEkG3mT5P1GUf4HZTHdVk1syKFN6gQWokbZ4jDWpump?maker=9MFYCwDxmiqXdsAqzy5j7xVCv1cWuhLD9ytYTNyJsy4H","https://dexscreener.com/solana/CSEkG3mT5P1GUf4HZTHdVk1syKFN6gQWokbZ4jDWpump?maker=9MFYCwDxmiqXdsAqzy5j7xVCv1cWuhLD9ytYTNyJsy4H")</f>
        <v/>
      </c>
    </row>
    <row r="56">
      <c r="A56" t="inlineStr">
        <is>
          <t>BJaKkbTMEe7c9QiPwaWymApeWvY3druVLWN9YQyRpump</t>
        </is>
      </c>
      <c r="B56" t="inlineStr">
        <is>
          <t>NIKY</t>
        </is>
      </c>
      <c r="C56" t="n">
        <v>0</v>
      </c>
      <c r="D56" t="n">
        <v>0</v>
      </c>
      <c r="E56" t="n">
        <v>0</v>
      </c>
      <c r="F56" t="n">
        <v>0.003</v>
      </c>
      <c r="G56" t="n">
        <v>0</v>
      </c>
      <c r="H56" t="n">
        <v>1</v>
      </c>
      <c r="I56" t="n">
        <v>0</v>
      </c>
      <c r="J56" t="n">
        <v>-1</v>
      </c>
      <c r="K56" t="n">
        <v>-1</v>
      </c>
      <c r="L56">
        <f>HYPERLINK("https://www.defined.fi/sol/BJaKkbTMEe7c9QiPwaWymApeWvY3druVLWN9YQyRpump?maker=9MFYCwDxmiqXdsAqzy5j7xVCv1cWuhLD9ytYTNyJsy4H","https://www.defined.fi/sol/BJaKkbTMEe7c9QiPwaWymApeWvY3druVLWN9YQyRpump?maker=9MFYCwDxmiqXdsAqzy5j7xVCv1cWuhLD9ytYTNyJsy4H")</f>
        <v/>
      </c>
      <c r="M56">
        <f>HYPERLINK("https://dexscreener.com/solana/BJaKkbTMEe7c9QiPwaWymApeWvY3druVLWN9YQyRpump?maker=9MFYCwDxmiqXdsAqzy5j7xVCv1cWuhLD9ytYTNyJsy4H","https://dexscreener.com/solana/BJaKkbTMEe7c9QiPwaWymApeWvY3druVLWN9YQyRpump?maker=9MFYCwDxmiqXdsAqzy5j7xVCv1cWuhLD9ytYTNyJsy4H")</f>
        <v/>
      </c>
    </row>
    <row r="57">
      <c r="A57" t="inlineStr">
        <is>
          <t>6DSqVXg9WLTWgz6LACqxN757QdHe1sCqkUfojWmxWtok</t>
        </is>
      </c>
      <c r="B57" t="inlineStr">
        <is>
          <t>CORN</t>
        </is>
      </c>
      <c r="C57" t="n">
        <v>0</v>
      </c>
      <c r="D57" t="n">
        <v>32.57</v>
      </c>
      <c r="E57" t="n">
        <v>0.18</v>
      </c>
      <c r="F57" t="n">
        <v>4036.82</v>
      </c>
      <c r="G57" t="n">
        <v>208.88</v>
      </c>
      <c r="H57" t="n">
        <v>621</v>
      </c>
      <c r="I57" t="n">
        <v>606</v>
      </c>
      <c r="J57" t="n">
        <v>-1</v>
      </c>
      <c r="K57" t="n">
        <v>-1</v>
      </c>
      <c r="L57">
        <f>HYPERLINK("https://www.defined.fi/sol/6DSqVXg9WLTWgz6LACqxN757QdHe1sCqkUfojWmxWtok?maker=9MFYCwDxmiqXdsAqzy5j7xVCv1cWuhLD9ytYTNyJsy4H","https://www.defined.fi/sol/6DSqVXg9WLTWgz6LACqxN757QdHe1sCqkUfojWmxWtok?maker=9MFYCwDxmiqXdsAqzy5j7xVCv1cWuhLD9ytYTNyJsy4H")</f>
        <v/>
      </c>
      <c r="M57">
        <f>HYPERLINK("https://dexscreener.com/solana/6DSqVXg9WLTWgz6LACqxN757QdHe1sCqkUfojWmxWtok?maker=9MFYCwDxmiqXdsAqzy5j7xVCv1cWuhLD9ytYTNyJsy4H","https://dexscreener.com/solana/6DSqVXg9WLTWgz6LACqxN757QdHe1sCqkUfojWmxWtok?maker=9MFYCwDxmiqXdsAqzy5j7xVCv1cWuhLD9ytYTNyJsy4H")</f>
        <v/>
      </c>
    </row>
    <row r="58">
      <c r="A58" t="inlineStr">
        <is>
          <t>GmbC2HgWpHpq9SHnmEXZNT5e1zgcU9oASDqbAkGTpump</t>
        </is>
      </c>
      <c r="B58" t="inlineStr">
        <is>
          <t>CATANA</t>
        </is>
      </c>
      <c r="C58" t="n">
        <v>0</v>
      </c>
      <c r="D58" t="n">
        <v>2.54</v>
      </c>
      <c r="E58" t="n">
        <v>0.05</v>
      </c>
      <c r="F58" t="n">
        <v>53.92</v>
      </c>
      <c r="G58" t="n">
        <v>56.46</v>
      </c>
      <c r="H58" t="n">
        <v>53</v>
      </c>
      <c r="I58" t="n">
        <v>53</v>
      </c>
      <c r="J58" t="n">
        <v>-1</v>
      </c>
      <c r="K58" t="n">
        <v>-1</v>
      </c>
      <c r="L58">
        <f>HYPERLINK("https://www.defined.fi/sol/GmbC2HgWpHpq9SHnmEXZNT5e1zgcU9oASDqbAkGTpump?maker=9MFYCwDxmiqXdsAqzy5j7xVCv1cWuhLD9ytYTNyJsy4H","https://www.defined.fi/sol/GmbC2HgWpHpq9SHnmEXZNT5e1zgcU9oASDqbAkGTpump?maker=9MFYCwDxmiqXdsAqzy5j7xVCv1cWuhLD9ytYTNyJsy4H")</f>
        <v/>
      </c>
      <c r="M58">
        <f>HYPERLINK("https://dexscreener.com/solana/GmbC2HgWpHpq9SHnmEXZNT5e1zgcU9oASDqbAkGTpump?maker=9MFYCwDxmiqXdsAqzy5j7xVCv1cWuhLD9ytYTNyJsy4H","https://dexscreener.com/solana/GmbC2HgWpHpq9SHnmEXZNT5e1zgcU9oASDqbAkGTpump?maker=9MFYCwDxmiqXdsAqzy5j7xVCv1cWuhLD9ytYTNyJsy4H")</f>
        <v/>
      </c>
    </row>
    <row r="59">
      <c r="A59" t="inlineStr">
        <is>
          <t>9Za5hA1XFyGBNbGNEJH7v411AXaW19WMhKaAvamUgT7T</t>
        </is>
      </c>
      <c r="B59" t="inlineStr">
        <is>
          <t>Elysium</t>
        </is>
      </c>
      <c r="C59" t="n">
        <v>0</v>
      </c>
      <c r="D59" t="n">
        <v>0.906</v>
      </c>
      <c r="E59" t="n">
        <v>0.05</v>
      </c>
      <c r="F59" t="n">
        <v>19.86</v>
      </c>
      <c r="G59" t="n">
        <v>20.76</v>
      </c>
      <c r="H59" t="n">
        <v>19</v>
      </c>
      <c r="I59" t="n">
        <v>19</v>
      </c>
      <c r="J59" t="n">
        <v>-1</v>
      </c>
      <c r="K59" t="n">
        <v>-1</v>
      </c>
      <c r="L59">
        <f>HYPERLINK("https://www.defined.fi/sol/9Za5hA1XFyGBNbGNEJH7v411AXaW19WMhKaAvamUgT7T?maker=9MFYCwDxmiqXdsAqzy5j7xVCv1cWuhLD9ytYTNyJsy4H","https://www.defined.fi/sol/9Za5hA1XFyGBNbGNEJH7v411AXaW19WMhKaAvamUgT7T?maker=9MFYCwDxmiqXdsAqzy5j7xVCv1cWuhLD9ytYTNyJsy4H")</f>
        <v/>
      </c>
      <c r="M59">
        <f>HYPERLINK("https://dexscreener.com/solana/9Za5hA1XFyGBNbGNEJH7v411AXaW19WMhKaAvamUgT7T?maker=9MFYCwDxmiqXdsAqzy5j7xVCv1cWuhLD9ytYTNyJsy4H","https://dexscreener.com/solana/9Za5hA1XFyGBNbGNEJH7v411AXaW19WMhKaAvamUgT7T?maker=9MFYCwDxmiqXdsAqzy5j7xVCv1cWuhLD9ytYTNyJsy4H")</f>
        <v/>
      </c>
    </row>
    <row r="60">
      <c r="A60" t="inlineStr">
        <is>
          <t>6qk8VKL699mVDcpG45z2ANszBv7poZHS2yFjiBsK4wCF</t>
        </is>
      </c>
      <c r="B60" t="inlineStr">
        <is>
          <t>VIPER</t>
        </is>
      </c>
      <c r="C60" t="n">
        <v>0</v>
      </c>
      <c r="D60" t="n">
        <v>0.07199999999999999</v>
      </c>
      <c r="E60" t="n">
        <v>0.07000000000000001</v>
      </c>
      <c r="F60" t="n">
        <v>1.02</v>
      </c>
      <c r="G60" t="n">
        <v>1.09</v>
      </c>
      <c r="H60" t="n">
        <v>5</v>
      </c>
      <c r="I60" t="n">
        <v>5</v>
      </c>
      <c r="J60" t="n">
        <v>-1</v>
      </c>
      <c r="K60" t="n">
        <v>-1</v>
      </c>
      <c r="L60">
        <f>HYPERLINK("https://www.defined.fi/sol/6qk8VKL699mVDcpG45z2ANszBv7poZHS2yFjiBsK4wCF?maker=9MFYCwDxmiqXdsAqzy5j7xVCv1cWuhLD9ytYTNyJsy4H","https://www.defined.fi/sol/6qk8VKL699mVDcpG45z2ANszBv7poZHS2yFjiBsK4wCF?maker=9MFYCwDxmiqXdsAqzy5j7xVCv1cWuhLD9ytYTNyJsy4H")</f>
        <v/>
      </c>
      <c r="M60">
        <f>HYPERLINK("https://dexscreener.com/solana/6qk8VKL699mVDcpG45z2ANszBv7poZHS2yFjiBsK4wCF?maker=9MFYCwDxmiqXdsAqzy5j7xVCv1cWuhLD9ytYTNyJsy4H","https://dexscreener.com/solana/6qk8VKL699mVDcpG45z2ANszBv7poZHS2yFjiBsK4wCF?maker=9MFYCwDxmiqXdsAqzy5j7xVCv1cWuhLD9ytYTNyJsy4H")</f>
        <v/>
      </c>
    </row>
    <row r="61">
      <c r="A61" t="inlineStr">
        <is>
          <t>KMNo3nJsBXfcpJTVhZcXLW7RmTwTt4GVFE7suUBo9sS</t>
        </is>
      </c>
      <c r="B61" t="inlineStr">
        <is>
          <t>KMNO</t>
        </is>
      </c>
      <c r="C61" t="n">
        <v>0</v>
      </c>
      <c r="D61" t="n">
        <v>0.26</v>
      </c>
      <c r="E61" t="n">
        <v>0</v>
      </c>
      <c r="F61" t="n">
        <v>13.97</v>
      </c>
      <c r="G61" t="n">
        <v>104.96</v>
      </c>
      <c r="H61" t="n">
        <v>6</v>
      </c>
      <c r="I61" t="n">
        <v>17</v>
      </c>
      <c r="J61" t="n">
        <v>-1</v>
      </c>
      <c r="K61" t="n">
        <v>-1</v>
      </c>
      <c r="L61">
        <f>HYPERLINK("https://www.defined.fi/sol/KMNo3nJsBXfcpJTVhZcXLW7RmTwTt4GVFE7suUBo9sS?maker=9MFYCwDxmiqXdsAqzy5j7xVCv1cWuhLD9ytYTNyJsy4H","https://www.defined.fi/sol/KMNo3nJsBXfcpJTVhZcXLW7RmTwTt4GVFE7suUBo9sS?maker=9MFYCwDxmiqXdsAqzy5j7xVCv1cWuhLD9ytYTNyJsy4H")</f>
        <v/>
      </c>
      <c r="M61">
        <f>HYPERLINK("https://dexscreener.com/solana/KMNo3nJsBXfcpJTVhZcXLW7RmTwTt4GVFE7suUBo9sS?maker=9MFYCwDxmiqXdsAqzy5j7xVCv1cWuhLD9ytYTNyJsy4H","https://dexscreener.com/solana/KMNo3nJsBXfcpJTVhZcXLW7RmTwTt4GVFE7suUBo9sS?maker=9MFYCwDxmiqXdsAqzy5j7xVCv1cWuhLD9ytYTNyJsy4H")</f>
        <v/>
      </c>
    </row>
    <row r="62">
      <c r="A62" t="inlineStr">
        <is>
          <t>34a8ALsPmbWxp7D3bQ6erERrCLz1ahr6u6o66Udmpump</t>
        </is>
      </c>
      <c r="B62" t="inlineStr">
        <is>
          <t>PESTO</t>
        </is>
      </c>
      <c r="C62" t="n">
        <v>0</v>
      </c>
      <c r="D62" t="n">
        <v>0.305</v>
      </c>
      <c r="E62" t="n">
        <v>0</v>
      </c>
      <c r="F62" t="n">
        <v>164.73</v>
      </c>
      <c r="G62" t="n">
        <v>175.66</v>
      </c>
      <c r="H62" t="n">
        <v>56</v>
      </c>
      <c r="I62" t="n">
        <v>56</v>
      </c>
      <c r="J62" t="n">
        <v>-1</v>
      </c>
      <c r="K62" t="n">
        <v>-1</v>
      </c>
      <c r="L62">
        <f>HYPERLINK("https://www.defined.fi/sol/34a8ALsPmbWxp7D3bQ6erERrCLz1ahr6u6o66Udmpump?maker=9MFYCwDxmiqXdsAqzy5j7xVCv1cWuhLD9ytYTNyJsy4H","https://www.defined.fi/sol/34a8ALsPmbWxp7D3bQ6erERrCLz1ahr6u6o66Udmpump?maker=9MFYCwDxmiqXdsAqzy5j7xVCv1cWuhLD9ytYTNyJsy4H")</f>
        <v/>
      </c>
      <c r="M62">
        <f>HYPERLINK("https://dexscreener.com/solana/34a8ALsPmbWxp7D3bQ6erERrCLz1ahr6u6o66Udmpump?maker=9MFYCwDxmiqXdsAqzy5j7xVCv1cWuhLD9ytYTNyJsy4H","https://dexscreener.com/solana/34a8ALsPmbWxp7D3bQ6erERrCLz1ahr6u6o66Udmpump?maker=9MFYCwDxmiqXdsAqzy5j7xVCv1cWuhLD9ytYTNyJsy4H")</f>
        <v/>
      </c>
    </row>
    <row r="63">
      <c r="A63" t="inlineStr">
        <is>
          <t>2tBPEZp3uChtKvdKhWgaA8AsqK3J6Mvt8w7XQo39pump</t>
        </is>
      </c>
      <c r="B63" t="inlineStr">
        <is>
          <t>maxy</t>
        </is>
      </c>
      <c r="C63" t="n">
        <v>0</v>
      </c>
      <c r="D63" t="n">
        <v>0.755</v>
      </c>
      <c r="E63" t="n">
        <v>0.04</v>
      </c>
      <c r="F63" t="n">
        <v>18.05</v>
      </c>
      <c r="G63" t="n">
        <v>18.81</v>
      </c>
      <c r="H63" t="n">
        <v>21</v>
      </c>
      <c r="I63" t="n">
        <v>21</v>
      </c>
      <c r="J63" t="n">
        <v>-1</v>
      </c>
      <c r="K63" t="n">
        <v>-1</v>
      </c>
      <c r="L63">
        <f>HYPERLINK("https://www.defined.fi/sol/2tBPEZp3uChtKvdKhWgaA8AsqK3J6Mvt8w7XQo39pump?maker=9MFYCwDxmiqXdsAqzy5j7xVCv1cWuhLD9ytYTNyJsy4H","https://www.defined.fi/sol/2tBPEZp3uChtKvdKhWgaA8AsqK3J6Mvt8w7XQo39pump?maker=9MFYCwDxmiqXdsAqzy5j7xVCv1cWuhLD9ytYTNyJsy4H")</f>
        <v/>
      </c>
      <c r="M63">
        <f>HYPERLINK("https://dexscreener.com/solana/2tBPEZp3uChtKvdKhWgaA8AsqK3J6Mvt8w7XQo39pump?maker=9MFYCwDxmiqXdsAqzy5j7xVCv1cWuhLD9ytYTNyJsy4H","https://dexscreener.com/solana/2tBPEZp3uChtKvdKhWgaA8AsqK3J6Mvt8w7XQo39pump?maker=9MFYCwDxmiqXdsAqzy5j7xVCv1cWuhLD9ytYTNyJsy4H")</f>
        <v/>
      </c>
    </row>
    <row r="64">
      <c r="A64" t="inlineStr">
        <is>
          <t>FYa25XnBsXQXAdTnsyKBKd5gZ1VZhChBRF57CqfRxJZX</t>
        </is>
      </c>
      <c r="B64" t="inlineStr">
        <is>
          <t>monk</t>
        </is>
      </c>
      <c r="C64" t="n">
        <v>0</v>
      </c>
      <c r="D64" t="n">
        <v>-0.402</v>
      </c>
      <c r="E64" t="n">
        <v>-0.03</v>
      </c>
      <c r="F64" t="n">
        <v>22.82</v>
      </c>
      <c r="G64" t="n">
        <v>15.6</v>
      </c>
      <c r="H64" t="n">
        <v>22</v>
      </c>
      <c r="I64" t="n">
        <v>12</v>
      </c>
      <c r="J64" t="n">
        <v>-1</v>
      </c>
      <c r="K64" t="n">
        <v>-1</v>
      </c>
      <c r="L64">
        <f>HYPERLINK("https://www.defined.fi/sol/FYa25XnBsXQXAdTnsyKBKd5gZ1VZhChBRF57CqfRxJZX?maker=9MFYCwDxmiqXdsAqzy5j7xVCv1cWuhLD9ytYTNyJsy4H","https://www.defined.fi/sol/FYa25XnBsXQXAdTnsyKBKd5gZ1VZhChBRF57CqfRxJZX?maker=9MFYCwDxmiqXdsAqzy5j7xVCv1cWuhLD9ytYTNyJsy4H")</f>
        <v/>
      </c>
      <c r="M64">
        <f>HYPERLINK("https://dexscreener.com/solana/FYa25XnBsXQXAdTnsyKBKd5gZ1VZhChBRF57CqfRxJZX?maker=9MFYCwDxmiqXdsAqzy5j7xVCv1cWuhLD9ytYTNyJsy4H","https://dexscreener.com/solana/FYa25XnBsXQXAdTnsyKBKd5gZ1VZhChBRF57CqfRxJZX?maker=9MFYCwDxmiqXdsAqzy5j7xVCv1cWuhLD9ytYTNyJsy4H")</f>
        <v/>
      </c>
    </row>
    <row r="65">
      <c r="A65" t="inlineStr">
        <is>
          <t>BNTHS5YDbJ5WHRJS3p9eeL8JQtt63M35RZZcDHAUPtKk</t>
        </is>
      </c>
      <c r="B65" t="inlineStr">
        <is>
          <t>SNP</t>
        </is>
      </c>
      <c r="C65" t="n">
        <v>0</v>
      </c>
      <c r="D65" t="n">
        <v>-0.412</v>
      </c>
      <c r="E65" t="n">
        <v>-0.02</v>
      </c>
      <c r="F65" t="n">
        <v>16.31</v>
      </c>
      <c r="G65" t="n">
        <v>24.61</v>
      </c>
      <c r="H65" t="n">
        <v>40</v>
      </c>
      <c r="I65" t="n">
        <v>41</v>
      </c>
      <c r="J65" t="n">
        <v>-1</v>
      </c>
      <c r="K65" t="n">
        <v>-1</v>
      </c>
      <c r="L65">
        <f>HYPERLINK("https://www.defined.fi/sol/BNTHS5YDbJ5WHRJS3p9eeL8JQtt63M35RZZcDHAUPtKk?maker=9MFYCwDxmiqXdsAqzy5j7xVCv1cWuhLD9ytYTNyJsy4H","https://www.defined.fi/sol/BNTHS5YDbJ5WHRJS3p9eeL8JQtt63M35RZZcDHAUPtKk?maker=9MFYCwDxmiqXdsAqzy5j7xVCv1cWuhLD9ytYTNyJsy4H")</f>
        <v/>
      </c>
      <c r="M65">
        <f>HYPERLINK("https://dexscreener.com/solana/BNTHS5YDbJ5WHRJS3p9eeL8JQtt63M35RZZcDHAUPtKk?maker=9MFYCwDxmiqXdsAqzy5j7xVCv1cWuhLD9ytYTNyJsy4H","https://dexscreener.com/solana/BNTHS5YDbJ5WHRJS3p9eeL8JQtt63M35RZZcDHAUPtKk?maker=9MFYCwDxmiqXdsAqzy5j7xVCv1cWuhLD9ytYTNyJsy4H")</f>
        <v/>
      </c>
    </row>
    <row r="66">
      <c r="A66" t="inlineStr">
        <is>
          <t>HaP8r3ksG76PhQLTqR8FYBeNiQpejcFbQmiHbg787Ut1</t>
        </is>
      </c>
      <c r="B66" t="inlineStr">
        <is>
          <t>TRUMP</t>
        </is>
      </c>
      <c r="C66" t="n">
        <v>0</v>
      </c>
      <c r="D66" t="n">
        <v>0.6870000000000001</v>
      </c>
      <c r="E66" t="n">
        <v>0</v>
      </c>
      <c r="F66" t="n">
        <v>369.25</v>
      </c>
      <c r="G66" t="n">
        <v>354.03</v>
      </c>
      <c r="H66" t="n">
        <v>85</v>
      </c>
      <c r="I66" t="n">
        <v>79</v>
      </c>
      <c r="J66" t="n">
        <v>-1</v>
      </c>
      <c r="K66" t="n">
        <v>-1</v>
      </c>
      <c r="L66">
        <f>HYPERLINK("https://www.defined.fi/sol/HaP8r3ksG76PhQLTqR8FYBeNiQpejcFbQmiHbg787Ut1?maker=9MFYCwDxmiqXdsAqzy5j7xVCv1cWuhLD9ytYTNyJsy4H","https://www.defined.fi/sol/HaP8r3ksG76PhQLTqR8FYBeNiQpejcFbQmiHbg787Ut1?maker=9MFYCwDxmiqXdsAqzy5j7xVCv1cWuhLD9ytYTNyJsy4H")</f>
        <v/>
      </c>
      <c r="M66">
        <f>HYPERLINK("https://dexscreener.com/solana/HaP8r3ksG76PhQLTqR8FYBeNiQpejcFbQmiHbg787Ut1?maker=9MFYCwDxmiqXdsAqzy5j7xVCv1cWuhLD9ytYTNyJsy4H","https://dexscreener.com/solana/HaP8r3ksG76PhQLTqR8FYBeNiQpejcFbQmiHbg787Ut1?maker=9MFYCwDxmiqXdsAqzy5j7xVCv1cWuhLD9ytYTNyJsy4H")</f>
        <v/>
      </c>
    </row>
    <row r="67">
      <c r="A67" t="inlineStr">
        <is>
          <t>4vqYQTjmKjxrWGtbL2tVkbAU1EVAz9JwcYtd2VE3PbVU</t>
        </is>
      </c>
      <c r="B67" t="inlineStr">
        <is>
          <t>WYNN</t>
        </is>
      </c>
      <c r="C67" t="n">
        <v>0</v>
      </c>
      <c r="D67" t="n">
        <v>1.02</v>
      </c>
      <c r="E67" t="n">
        <v>0.04</v>
      </c>
      <c r="F67" t="n">
        <v>15.19</v>
      </c>
      <c r="G67" t="n">
        <v>60.59</v>
      </c>
      <c r="H67" t="n">
        <v>35</v>
      </c>
      <c r="I67" t="n">
        <v>40</v>
      </c>
      <c r="J67" t="n">
        <v>-1</v>
      </c>
      <c r="K67" t="n">
        <v>-1</v>
      </c>
      <c r="L67">
        <f>HYPERLINK("https://www.defined.fi/sol/4vqYQTjmKjxrWGtbL2tVkbAU1EVAz9JwcYtd2VE3PbVU?maker=9MFYCwDxmiqXdsAqzy5j7xVCv1cWuhLD9ytYTNyJsy4H","https://www.defined.fi/sol/4vqYQTjmKjxrWGtbL2tVkbAU1EVAz9JwcYtd2VE3PbVU?maker=9MFYCwDxmiqXdsAqzy5j7xVCv1cWuhLD9ytYTNyJsy4H")</f>
        <v/>
      </c>
      <c r="M67">
        <f>HYPERLINK("https://dexscreener.com/solana/4vqYQTjmKjxrWGtbL2tVkbAU1EVAz9JwcYtd2VE3PbVU?maker=9MFYCwDxmiqXdsAqzy5j7xVCv1cWuhLD9ytYTNyJsy4H","https://dexscreener.com/solana/4vqYQTjmKjxrWGtbL2tVkbAU1EVAz9JwcYtd2VE3PbVU?maker=9MFYCwDxmiqXdsAqzy5j7xVCv1cWuhLD9ytYTNyJsy4H")</f>
        <v/>
      </c>
    </row>
    <row r="68">
      <c r="A68" t="inlineStr">
        <is>
          <t>C4u9GYmTvtaGa1a7q6iijn5DK2GYe78fqEeoPwrpump</t>
        </is>
      </c>
      <c r="B68" t="inlineStr">
        <is>
          <t>WAPE</t>
        </is>
      </c>
      <c r="C68" t="n">
        <v>0</v>
      </c>
      <c r="D68" t="n">
        <v>0.591</v>
      </c>
      <c r="E68" t="n">
        <v>0.05</v>
      </c>
      <c r="F68" t="n">
        <v>11.5</v>
      </c>
      <c r="G68" t="n">
        <v>12.09</v>
      </c>
      <c r="H68" t="n">
        <v>13</v>
      </c>
      <c r="I68" t="n">
        <v>13</v>
      </c>
      <c r="J68" t="n">
        <v>-1</v>
      </c>
      <c r="K68" t="n">
        <v>-1</v>
      </c>
      <c r="L68">
        <f>HYPERLINK("https://www.defined.fi/sol/C4u9GYmTvtaGa1a7q6iijn5DK2GYe78fqEeoPwrpump?maker=9MFYCwDxmiqXdsAqzy5j7xVCv1cWuhLD9ytYTNyJsy4H","https://www.defined.fi/sol/C4u9GYmTvtaGa1a7q6iijn5DK2GYe78fqEeoPwrpump?maker=9MFYCwDxmiqXdsAqzy5j7xVCv1cWuhLD9ytYTNyJsy4H")</f>
        <v/>
      </c>
      <c r="M68">
        <f>HYPERLINK("https://dexscreener.com/solana/C4u9GYmTvtaGa1a7q6iijn5DK2GYe78fqEeoPwrpump?maker=9MFYCwDxmiqXdsAqzy5j7xVCv1cWuhLD9ytYTNyJsy4H","https://dexscreener.com/solana/C4u9GYmTvtaGa1a7q6iijn5DK2GYe78fqEeoPwrpump?maker=9MFYCwDxmiqXdsAqzy5j7xVCv1cWuhLD9ytYTNyJsy4H")</f>
        <v/>
      </c>
    </row>
    <row r="69">
      <c r="A69" t="inlineStr">
        <is>
          <t>G8Vy25NzjRmuQtnN35xF7j3X2Z1TrV39XijZu8Mg4w8n</t>
        </is>
      </c>
      <c r="B69" t="inlineStr">
        <is>
          <t>COOK</t>
        </is>
      </c>
      <c r="C69" t="n">
        <v>0</v>
      </c>
      <c r="D69" t="n">
        <v>0.376</v>
      </c>
      <c r="E69" t="n">
        <v>0.01</v>
      </c>
      <c r="F69" t="n">
        <v>41.45</v>
      </c>
      <c r="G69" t="n">
        <v>32.33</v>
      </c>
      <c r="H69" t="n">
        <v>35</v>
      </c>
      <c r="I69" t="n">
        <v>25</v>
      </c>
      <c r="J69" t="n">
        <v>-1</v>
      </c>
      <c r="K69" t="n">
        <v>-1</v>
      </c>
      <c r="L69">
        <f>HYPERLINK("https://www.defined.fi/sol/G8Vy25NzjRmuQtnN35xF7j3X2Z1TrV39XijZu8Mg4w8n?maker=9MFYCwDxmiqXdsAqzy5j7xVCv1cWuhLD9ytYTNyJsy4H","https://www.defined.fi/sol/G8Vy25NzjRmuQtnN35xF7j3X2Z1TrV39XijZu8Mg4w8n?maker=9MFYCwDxmiqXdsAqzy5j7xVCv1cWuhLD9ytYTNyJsy4H")</f>
        <v/>
      </c>
      <c r="M69">
        <f>HYPERLINK("https://dexscreener.com/solana/G8Vy25NzjRmuQtnN35xF7j3X2Z1TrV39XijZu8Mg4w8n?maker=9MFYCwDxmiqXdsAqzy5j7xVCv1cWuhLD9ytYTNyJsy4H","https://dexscreener.com/solana/G8Vy25NzjRmuQtnN35xF7j3X2Z1TrV39XijZu8Mg4w8n?maker=9MFYCwDxmiqXdsAqzy5j7xVCv1cWuhLD9ytYTNyJsy4H")</f>
        <v/>
      </c>
    </row>
    <row r="70">
      <c r="A70" t="inlineStr">
        <is>
          <t>GRFK7sv4KhkMzJ7BXDUBy4PLyZVBeXuW1FeaT6Mnpump</t>
        </is>
      </c>
      <c r="B70" t="inlineStr">
        <is>
          <t>RICH</t>
        </is>
      </c>
      <c r="C70" t="n">
        <v>0</v>
      </c>
      <c r="D70" t="n">
        <v>6.19</v>
      </c>
      <c r="E70" t="n">
        <v>0.03</v>
      </c>
      <c r="F70" t="n">
        <v>249.88</v>
      </c>
      <c r="G70" t="n">
        <v>256.07</v>
      </c>
      <c r="H70" t="n">
        <v>105</v>
      </c>
      <c r="I70" t="n">
        <v>105</v>
      </c>
      <c r="J70" t="n">
        <v>-1</v>
      </c>
      <c r="K70" t="n">
        <v>-1</v>
      </c>
      <c r="L70">
        <f>HYPERLINK("https://www.defined.fi/sol/GRFK7sv4KhkMzJ7BXDUBy4PLyZVBeXuW1FeaT6Mnpump?maker=9MFYCwDxmiqXdsAqzy5j7xVCv1cWuhLD9ytYTNyJsy4H","https://www.defined.fi/sol/GRFK7sv4KhkMzJ7BXDUBy4PLyZVBeXuW1FeaT6Mnpump?maker=9MFYCwDxmiqXdsAqzy5j7xVCv1cWuhLD9ytYTNyJsy4H")</f>
        <v/>
      </c>
      <c r="M70">
        <f>HYPERLINK("https://dexscreener.com/solana/GRFK7sv4KhkMzJ7BXDUBy4PLyZVBeXuW1FeaT6Mnpump?maker=9MFYCwDxmiqXdsAqzy5j7xVCv1cWuhLD9ytYTNyJsy4H","https://dexscreener.com/solana/GRFK7sv4KhkMzJ7BXDUBy4PLyZVBeXuW1FeaT6Mnpump?maker=9MFYCwDxmiqXdsAqzy5j7xVCv1cWuhLD9ytYTNyJsy4H")</f>
        <v/>
      </c>
    </row>
    <row r="71">
      <c r="A71" t="inlineStr">
        <is>
          <t>DPaQfq5sFnoqw2Sh9WMmmASFL9LNu6RdtDqwE1tab2tB</t>
        </is>
      </c>
      <c r="B71" t="inlineStr">
        <is>
          <t>SKBDI</t>
        </is>
      </c>
      <c r="C71" t="n">
        <v>0</v>
      </c>
      <c r="D71" t="n">
        <v>-0.8080000000000001</v>
      </c>
      <c r="E71" t="n">
        <v>-0</v>
      </c>
      <c r="F71" t="n">
        <v>327.61</v>
      </c>
      <c r="G71" t="n">
        <v>337.85</v>
      </c>
      <c r="H71" t="n">
        <v>95</v>
      </c>
      <c r="I71" t="n">
        <v>87</v>
      </c>
      <c r="J71" t="n">
        <v>-1</v>
      </c>
      <c r="K71" t="n">
        <v>-1</v>
      </c>
      <c r="L71">
        <f>HYPERLINK("https://www.defined.fi/sol/DPaQfq5sFnoqw2Sh9WMmmASFL9LNu6RdtDqwE1tab2tB?maker=9MFYCwDxmiqXdsAqzy5j7xVCv1cWuhLD9ytYTNyJsy4H","https://www.defined.fi/sol/DPaQfq5sFnoqw2Sh9WMmmASFL9LNu6RdtDqwE1tab2tB?maker=9MFYCwDxmiqXdsAqzy5j7xVCv1cWuhLD9ytYTNyJsy4H")</f>
        <v/>
      </c>
      <c r="M71">
        <f>HYPERLINK("https://dexscreener.com/solana/DPaQfq5sFnoqw2Sh9WMmmASFL9LNu6RdtDqwE1tab2tB?maker=9MFYCwDxmiqXdsAqzy5j7xVCv1cWuhLD9ytYTNyJsy4H","https://dexscreener.com/solana/DPaQfq5sFnoqw2Sh9WMmmASFL9LNu6RdtDqwE1tab2tB?maker=9MFYCwDxmiqXdsAqzy5j7xVCv1cWuhLD9ytYTNyJsy4H")</f>
        <v/>
      </c>
    </row>
    <row r="72">
      <c r="A72" t="inlineStr">
        <is>
          <t>nosXBVoaCTtYdLvKY6Csb4AC8JCdQKKAaWYtx2ZMoo7</t>
        </is>
      </c>
      <c r="B72" t="inlineStr">
        <is>
          <t>NOS</t>
        </is>
      </c>
      <c r="C72" t="n">
        <v>0</v>
      </c>
      <c r="D72" t="n">
        <v>1.5</v>
      </c>
      <c r="E72" t="n">
        <v>0.01</v>
      </c>
      <c r="F72" t="n">
        <v>121.9</v>
      </c>
      <c r="G72" t="n">
        <v>109.7</v>
      </c>
      <c r="H72" t="n">
        <v>14</v>
      </c>
      <c r="I72" t="n">
        <v>13</v>
      </c>
      <c r="J72" t="n">
        <v>-1</v>
      </c>
      <c r="K72" t="n">
        <v>-1</v>
      </c>
      <c r="L72">
        <f>HYPERLINK("https://www.defined.fi/sol/nosXBVoaCTtYdLvKY6Csb4AC8JCdQKKAaWYtx2ZMoo7?maker=9MFYCwDxmiqXdsAqzy5j7xVCv1cWuhLD9ytYTNyJsy4H","https://www.defined.fi/sol/nosXBVoaCTtYdLvKY6Csb4AC8JCdQKKAaWYtx2ZMoo7?maker=9MFYCwDxmiqXdsAqzy5j7xVCv1cWuhLD9ytYTNyJsy4H")</f>
        <v/>
      </c>
      <c r="M72">
        <f>HYPERLINK("https://dexscreener.com/solana/nosXBVoaCTtYdLvKY6Csb4AC8JCdQKKAaWYtx2ZMoo7?maker=9MFYCwDxmiqXdsAqzy5j7xVCv1cWuhLD9ytYTNyJsy4H","https://dexscreener.com/solana/nosXBVoaCTtYdLvKY6Csb4AC8JCdQKKAaWYtx2ZMoo7?maker=9MFYCwDxmiqXdsAqzy5j7xVCv1cWuhLD9ytYTNyJsy4H")</f>
        <v/>
      </c>
    </row>
    <row r="73">
      <c r="A73" t="inlineStr">
        <is>
          <t>EvNBoWwZFF6pPpjTnNSzrurxkDfw1PGUmih1eAStpump</t>
        </is>
      </c>
      <c r="B73" t="inlineStr">
        <is>
          <t>ALPHA</t>
        </is>
      </c>
      <c r="C73" t="n">
        <v>0</v>
      </c>
      <c r="D73" t="n">
        <v>44.17</v>
      </c>
      <c r="E73" t="n">
        <v>0.05</v>
      </c>
      <c r="F73" t="n">
        <v>906.24</v>
      </c>
      <c r="G73" t="n">
        <v>950.41</v>
      </c>
      <c r="H73" t="n">
        <v>234</v>
      </c>
      <c r="I73" t="n">
        <v>234</v>
      </c>
      <c r="J73" t="n">
        <v>-1</v>
      </c>
      <c r="K73" t="n">
        <v>-1</v>
      </c>
      <c r="L73">
        <f>HYPERLINK("https://www.defined.fi/sol/EvNBoWwZFF6pPpjTnNSzrurxkDfw1PGUmih1eAStpump?maker=9MFYCwDxmiqXdsAqzy5j7xVCv1cWuhLD9ytYTNyJsy4H","https://www.defined.fi/sol/EvNBoWwZFF6pPpjTnNSzrurxkDfw1PGUmih1eAStpump?maker=9MFYCwDxmiqXdsAqzy5j7xVCv1cWuhLD9ytYTNyJsy4H")</f>
        <v/>
      </c>
      <c r="M73">
        <f>HYPERLINK("https://dexscreener.com/solana/EvNBoWwZFF6pPpjTnNSzrurxkDfw1PGUmih1eAStpump?maker=9MFYCwDxmiqXdsAqzy5j7xVCv1cWuhLD9ytYTNyJsy4H","https://dexscreener.com/solana/EvNBoWwZFF6pPpjTnNSzrurxkDfw1PGUmih1eAStpump?maker=9MFYCwDxmiqXdsAqzy5j7xVCv1cWuhLD9ytYTNyJsy4H")</f>
        <v/>
      </c>
    </row>
    <row r="74">
      <c r="A74" t="inlineStr">
        <is>
          <t>CKaKtYvz6dKPyMvYq9Rh3UBrnNqYZAyd7iF4hJtjUvks</t>
        </is>
      </c>
      <c r="B74" t="inlineStr">
        <is>
          <t>GARI</t>
        </is>
      </c>
      <c r="C74" t="n">
        <v>0</v>
      </c>
      <c r="D74" t="n">
        <v>0.059</v>
      </c>
      <c r="E74" t="n">
        <v>0.02</v>
      </c>
      <c r="F74" t="n">
        <v>3.31</v>
      </c>
      <c r="G74" t="n">
        <v>3.37</v>
      </c>
      <c r="H74" t="n">
        <v>4</v>
      </c>
      <c r="I74" t="n">
        <v>4</v>
      </c>
      <c r="J74" t="n">
        <v>-1</v>
      </c>
      <c r="K74" t="n">
        <v>-1</v>
      </c>
      <c r="L74">
        <f>HYPERLINK("https://www.defined.fi/sol/CKaKtYvz6dKPyMvYq9Rh3UBrnNqYZAyd7iF4hJtjUvks?maker=9MFYCwDxmiqXdsAqzy5j7xVCv1cWuhLD9ytYTNyJsy4H","https://www.defined.fi/sol/CKaKtYvz6dKPyMvYq9Rh3UBrnNqYZAyd7iF4hJtjUvks?maker=9MFYCwDxmiqXdsAqzy5j7xVCv1cWuhLD9ytYTNyJsy4H")</f>
        <v/>
      </c>
      <c r="M74">
        <f>HYPERLINK("https://dexscreener.com/solana/CKaKtYvz6dKPyMvYq9Rh3UBrnNqYZAyd7iF4hJtjUvks?maker=9MFYCwDxmiqXdsAqzy5j7xVCv1cWuhLD9ytYTNyJsy4H","https://dexscreener.com/solana/CKaKtYvz6dKPyMvYq9Rh3UBrnNqYZAyd7iF4hJtjUvks?maker=9MFYCwDxmiqXdsAqzy5j7xVCv1cWuhLD9ytYTNyJsy4H")</f>
        <v/>
      </c>
    </row>
    <row r="75">
      <c r="A75" t="inlineStr">
        <is>
          <t>BvSyXBvy76mUgzLSbvvT4NQw5rSM4P5zAsdnvqUJpump</t>
        </is>
      </c>
      <c r="B75" t="inlineStr">
        <is>
          <t>SDOGE</t>
        </is>
      </c>
      <c r="C75" t="n">
        <v>0</v>
      </c>
      <c r="D75" t="n">
        <v>0.221</v>
      </c>
      <c r="E75" t="n">
        <v>0.04</v>
      </c>
      <c r="F75" t="n">
        <v>6.2</v>
      </c>
      <c r="G75" t="n">
        <v>6.42</v>
      </c>
      <c r="H75" t="n">
        <v>17</v>
      </c>
      <c r="I75" t="n">
        <v>17</v>
      </c>
      <c r="J75" t="n">
        <v>-1</v>
      </c>
      <c r="K75" t="n">
        <v>-1</v>
      </c>
      <c r="L75">
        <f>HYPERLINK("https://www.defined.fi/sol/BvSyXBvy76mUgzLSbvvT4NQw5rSM4P5zAsdnvqUJpump?maker=9MFYCwDxmiqXdsAqzy5j7xVCv1cWuhLD9ytYTNyJsy4H","https://www.defined.fi/sol/BvSyXBvy76mUgzLSbvvT4NQw5rSM4P5zAsdnvqUJpump?maker=9MFYCwDxmiqXdsAqzy5j7xVCv1cWuhLD9ytYTNyJsy4H")</f>
        <v/>
      </c>
      <c r="M75">
        <f>HYPERLINK("https://dexscreener.com/solana/BvSyXBvy76mUgzLSbvvT4NQw5rSM4P5zAsdnvqUJpump?maker=9MFYCwDxmiqXdsAqzy5j7xVCv1cWuhLD9ytYTNyJsy4H","https://dexscreener.com/solana/BvSyXBvy76mUgzLSbvvT4NQw5rSM4P5zAsdnvqUJpump?maker=9MFYCwDxmiqXdsAqzy5j7xVCv1cWuhLD9ytYTNyJsy4H")</f>
        <v/>
      </c>
    </row>
    <row r="76">
      <c r="A76" t="inlineStr">
        <is>
          <t>2zrH2jE542mzB4HABgBjdWMQPtNC5H12pwo1iLpfpump</t>
        </is>
      </c>
      <c r="B76" t="inlineStr">
        <is>
          <t>alpha</t>
        </is>
      </c>
      <c r="C76" t="n">
        <v>0</v>
      </c>
      <c r="D76" t="n">
        <v>18.01</v>
      </c>
      <c r="E76" t="n">
        <v>0.05</v>
      </c>
      <c r="F76" t="n">
        <v>388.36</v>
      </c>
      <c r="G76" t="n">
        <v>406.37</v>
      </c>
      <c r="H76" t="n">
        <v>98</v>
      </c>
      <c r="I76" t="n">
        <v>98</v>
      </c>
      <c r="J76" t="n">
        <v>-1</v>
      </c>
      <c r="K76" t="n">
        <v>-1</v>
      </c>
      <c r="L76">
        <f>HYPERLINK("https://www.defined.fi/sol/2zrH2jE542mzB4HABgBjdWMQPtNC5H12pwo1iLpfpump?maker=9MFYCwDxmiqXdsAqzy5j7xVCv1cWuhLD9ytYTNyJsy4H","https://www.defined.fi/sol/2zrH2jE542mzB4HABgBjdWMQPtNC5H12pwo1iLpfpump?maker=9MFYCwDxmiqXdsAqzy5j7xVCv1cWuhLD9ytYTNyJsy4H")</f>
        <v/>
      </c>
      <c r="M76">
        <f>HYPERLINK("https://dexscreener.com/solana/2zrH2jE542mzB4HABgBjdWMQPtNC5H12pwo1iLpfpump?maker=9MFYCwDxmiqXdsAqzy5j7xVCv1cWuhLD9ytYTNyJsy4H","https://dexscreener.com/solana/2zrH2jE542mzB4HABgBjdWMQPtNC5H12pwo1iLpfpump?maker=9MFYCwDxmiqXdsAqzy5j7xVCv1cWuhLD9ytYTNyJsy4H")</f>
        <v/>
      </c>
    </row>
    <row r="77">
      <c r="A77" t="inlineStr">
        <is>
          <t>METADDFL6wWMWEoKTFJwcThTbUmtarRJZjRpzUvkxhr</t>
        </is>
      </c>
      <c r="B77" t="inlineStr">
        <is>
          <t>META</t>
        </is>
      </c>
      <c r="C77" t="n">
        <v>0</v>
      </c>
      <c r="D77" t="n">
        <v>1.23</v>
      </c>
      <c r="E77" t="n">
        <v>0.04</v>
      </c>
      <c r="F77" t="n">
        <v>32.49</v>
      </c>
      <c r="G77" t="n">
        <v>33.72</v>
      </c>
      <c r="H77" t="n">
        <v>5</v>
      </c>
      <c r="I77" t="n">
        <v>5</v>
      </c>
      <c r="J77" t="n">
        <v>-1</v>
      </c>
      <c r="K77" t="n">
        <v>-1</v>
      </c>
      <c r="L77">
        <f>HYPERLINK("https://www.defined.fi/sol/METADDFL6wWMWEoKTFJwcThTbUmtarRJZjRpzUvkxhr?maker=9MFYCwDxmiqXdsAqzy5j7xVCv1cWuhLD9ytYTNyJsy4H","https://www.defined.fi/sol/METADDFL6wWMWEoKTFJwcThTbUmtarRJZjRpzUvkxhr?maker=9MFYCwDxmiqXdsAqzy5j7xVCv1cWuhLD9ytYTNyJsy4H")</f>
        <v/>
      </c>
      <c r="M77">
        <f>HYPERLINK("https://dexscreener.com/solana/METADDFL6wWMWEoKTFJwcThTbUmtarRJZjRpzUvkxhr?maker=9MFYCwDxmiqXdsAqzy5j7xVCv1cWuhLD9ytYTNyJsy4H","https://dexscreener.com/solana/METADDFL6wWMWEoKTFJwcThTbUmtarRJZjRpzUvkxhr?maker=9MFYCwDxmiqXdsAqzy5j7xVCv1cWuhLD9ytYTNyJsy4H")</f>
        <v/>
      </c>
    </row>
    <row r="78">
      <c r="A78" t="inlineStr">
        <is>
          <t>FqnqT1GKi8S4Gyk5wnSKvJjXW48HqGtKJt9WS4o2pump</t>
        </is>
      </c>
      <c r="B78" t="inlineStr">
        <is>
          <t>Bakso</t>
        </is>
      </c>
      <c r="C78" t="n">
        <v>0</v>
      </c>
      <c r="D78" t="n">
        <v>33.89</v>
      </c>
      <c r="E78" t="n">
        <v>0.03</v>
      </c>
      <c r="F78" t="n">
        <v>1291.67</v>
      </c>
      <c r="G78" t="n">
        <v>1325.56</v>
      </c>
      <c r="H78" t="n">
        <v>272</v>
      </c>
      <c r="I78" t="n">
        <v>272</v>
      </c>
      <c r="J78" t="n">
        <v>-1</v>
      </c>
      <c r="K78" t="n">
        <v>-1</v>
      </c>
      <c r="L78">
        <f>HYPERLINK("https://www.defined.fi/sol/FqnqT1GKi8S4Gyk5wnSKvJjXW48HqGtKJt9WS4o2pump?maker=9MFYCwDxmiqXdsAqzy5j7xVCv1cWuhLD9ytYTNyJsy4H","https://www.defined.fi/sol/FqnqT1GKi8S4Gyk5wnSKvJjXW48HqGtKJt9WS4o2pump?maker=9MFYCwDxmiqXdsAqzy5j7xVCv1cWuhLD9ytYTNyJsy4H")</f>
        <v/>
      </c>
      <c r="M78">
        <f>HYPERLINK("https://dexscreener.com/solana/FqnqT1GKi8S4Gyk5wnSKvJjXW48HqGtKJt9WS4o2pump?maker=9MFYCwDxmiqXdsAqzy5j7xVCv1cWuhLD9ytYTNyJsy4H","https://dexscreener.com/solana/FqnqT1GKi8S4Gyk5wnSKvJjXW48HqGtKJt9WS4o2pump?maker=9MFYCwDxmiqXdsAqzy5j7xVCv1cWuhLD9ytYTNyJsy4H")</f>
        <v/>
      </c>
    </row>
    <row r="79">
      <c r="A79" t="inlineStr">
        <is>
          <t>DLScRnWofxiYGqnvZWGy9Gt98MPqKdznaK4TRukxpump</t>
        </is>
      </c>
      <c r="B79" t="inlineStr">
        <is>
          <t>unknown_DLSc</t>
        </is>
      </c>
      <c r="C79" t="n">
        <v>0</v>
      </c>
      <c r="D79" t="n">
        <v>40.09</v>
      </c>
      <c r="E79" t="n">
        <v>0.13</v>
      </c>
      <c r="F79" t="n">
        <v>303.15</v>
      </c>
      <c r="G79" t="n">
        <v>512.41</v>
      </c>
      <c r="H79" t="n">
        <v>58</v>
      </c>
      <c r="I79" t="n">
        <v>107</v>
      </c>
      <c r="J79" t="n">
        <v>-1</v>
      </c>
      <c r="K79" t="n">
        <v>-1</v>
      </c>
      <c r="L79">
        <f>HYPERLINK("https://www.defined.fi/sol/DLScRnWofxiYGqnvZWGy9Gt98MPqKdznaK4TRukxpump?maker=9MFYCwDxmiqXdsAqzy5j7xVCv1cWuhLD9ytYTNyJsy4H","https://www.defined.fi/sol/DLScRnWofxiYGqnvZWGy9Gt98MPqKdznaK4TRukxpump?maker=9MFYCwDxmiqXdsAqzy5j7xVCv1cWuhLD9ytYTNyJsy4H")</f>
        <v/>
      </c>
      <c r="M79">
        <f>HYPERLINK("https://dexscreener.com/solana/DLScRnWofxiYGqnvZWGy9Gt98MPqKdznaK4TRukxpump?maker=9MFYCwDxmiqXdsAqzy5j7xVCv1cWuhLD9ytYTNyJsy4H","https://dexscreener.com/solana/DLScRnWofxiYGqnvZWGy9Gt98MPqKdznaK4TRukxpump?maker=9MFYCwDxmiqXdsAqzy5j7xVCv1cWuhLD9ytYTNyJsy4H")</f>
        <v/>
      </c>
    </row>
    <row r="80">
      <c r="A80" t="inlineStr">
        <is>
          <t>9qriMjPPAJTMCtfQnz7Mo9BsV2jAWTr2ff7yc3JWpump</t>
        </is>
      </c>
      <c r="B80" t="inlineStr">
        <is>
          <t>unknown_9qri</t>
        </is>
      </c>
      <c r="C80" t="n">
        <v>0</v>
      </c>
      <c r="D80" t="n">
        <v>18.19</v>
      </c>
      <c r="E80" t="n">
        <v>0.05</v>
      </c>
      <c r="F80" t="n">
        <v>351.96</v>
      </c>
      <c r="G80" t="n">
        <v>370.15</v>
      </c>
      <c r="H80" t="n">
        <v>96</v>
      </c>
      <c r="I80" t="n">
        <v>96</v>
      </c>
      <c r="J80" t="n">
        <v>-1</v>
      </c>
      <c r="K80" t="n">
        <v>-1</v>
      </c>
      <c r="L80">
        <f>HYPERLINK("https://www.defined.fi/sol/9qriMjPPAJTMCtfQnz7Mo9BsV2jAWTr2ff7yc3JWpump?maker=9MFYCwDxmiqXdsAqzy5j7xVCv1cWuhLD9ytYTNyJsy4H","https://www.defined.fi/sol/9qriMjPPAJTMCtfQnz7Mo9BsV2jAWTr2ff7yc3JWpump?maker=9MFYCwDxmiqXdsAqzy5j7xVCv1cWuhLD9ytYTNyJsy4H")</f>
        <v/>
      </c>
      <c r="M80">
        <f>HYPERLINK("https://dexscreener.com/solana/9qriMjPPAJTMCtfQnz7Mo9BsV2jAWTr2ff7yc3JWpump?maker=9MFYCwDxmiqXdsAqzy5j7xVCv1cWuhLD9ytYTNyJsy4H","https://dexscreener.com/solana/9qriMjPPAJTMCtfQnz7Mo9BsV2jAWTr2ff7yc3JWpump?maker=9MFYCwDxmiqXdsAqzy5j7xVCv1cWuhLD9ytYTNyJsy4H")</f>
        <v/>
      </c>
    </row>
    <row r="81">
      <c r="A81" t="inlineStr">
        <is>
          <t>JUPyiwrYJFskUPiHa7hkeR8VUtAeFoSYbKedZNsDvCN</t>
        </is>
      </c>
      <c r="B81" t="inlineStr">
        <is>
          <t>JUP</t>
        </is>
      </c>
      <c r="C81" t="n">
        <v>0</v>
      </c>
      <c r="D81" t="n">
        <v>40.27</v>
      </c>
      <c r="E81" t="n">
        <v>0.02</v>
      </c>
      <c r="F81" t="n">
        <v>1959.97</v>
      </c>
      <c r="G81" t="n">
        <v>2182.71</v>
      </c>
      <c r="H81" t="n">
        <v>142</v>
      </c>
      <c r="I81" t="n">
        <v>148</v>
      </c>
      <c r="J81" t="n">
        <v>-1</v>
      </c>
      <c r="K81" t="n">
        <v>-1</v>
      </c>
      <c r="L81">
        <f>HYPERLINK("https://www.defined.fi/sol/JUPyiwrYJFskUPiHa7hkeR8VUtAeFoSYbKedZNsDvCN?maker=9MFYCwDxmiqXdsAqzy5j7xVCv1cWuhLD9ytYTNyJsy4H","https://www.defined.fi/sol/JUPyiwrYJFskUPiHa7hkeR8VUtAeFoSYbKedZNsDvCN?maker=9MFYCwDxmiqXdsAqzy5j7xVCv1cWuhLD9ytYTNyJsy4H")</f>
        <v/>
      </c>
      <c r="M81">
        <f>HYPERLINK("https://dexscreener.com/solana/JUPyiwrYJFskUPiHa7hkeR8VUtAeFoSYbKedZNsDvCN?maker=9MFYCwDxmiqXdsAqzy5j7xVCv1cWuhLD9ytYTNyJsy4H","https://dexscreener.com/solana/JUPyiwrYJFskUPiHa7hkeR8VUtAeFoSYbKedZNsDvCN?maker=9MFYCwDxmiqXdsAqzy5j7xVCv1cWuhLD9ytYTNyJsy4H")</f>
        <v/>
      </c>
    </row>
    <row r="82">
      <c r="A82" t="inlineStr">
        <is>
          <t>oreoU2P8bN6jkk3jbaiVxYnG1dCXcYxwhwyK9jSybcp</t>
        </is>
      </c>
      <c r="B82" t="inlineStr">
        <is>
          <t>ORE</t>
        </is>
      </c>
      <c r="C82" t="n">
        <v>0</v>
      </c>
      <c r="D82" t="n">
        <v>1.11</v>
      </c>
      <c r="E82" t="n">
        <v>-1</v>
      </c>
      <c r="F82" t="n">
        <v>41.77</v>
      </c>
      <c r="G82" t="n">
        <v>43.39</v>
      </c>
      <c r="H82" t="n">
        <v>15</v>
      </c>
      <c r="I82" t="n">
        <v>17</v>
      </c>
      <c r="J82" t="n">
        <v>-1</v>
      </c>
      <c r="K82" t="n">
        <v>-1</v>
      </c>
      <c r="L82">
        <f>HYPERLINK("https://www.defined.fi/sol/oreoU2P8bN6jkk3jbaiVxYnG1dCXcYxwhwyK9jSybcp?maker=9MFYCwDxmiqXdsAqzy5j7xVCv1cWuhLD9ytYTNyJsy4H","https://www.defined.fi/sol/oreoU2P8bN6jkk3jbaiVxYnG1dCXcYxwhwyK9jSybcp?maker=9MFYCwDxmiqXdsAqzy5j7xVCv1cWuhLD9ytYTNyJsy4H")</f>
        <v/>
      </c>
      <c r="M82">
        <f>HYPERLINK("https://dexscreener.com/solana/oreoU2P8bN6jkk3jbaiVxYnG1dCXcYxwhwyK9jSybcp?maker=9MFYCwDxmiqXdsAqzy5j7xVCv1cWuhLD9ytYTNyJsy4H","https://dexscreener.com/solana/oreoU2P8bN6jkk3jbaiVxYnG1dCXcYxwhwyK9jSybcp?maker=9MFYCwDxmiqXdsAqzy5j7xVCv1cWuhLD9ytYTNyJsy4H")</f>
        <v/>
      </c>
    </row>
    <row r="83">
      <c r="A83" t="inlineStr">
        <is>
          <t>GqmEdRD3zGUZdYPeuDeXxCc8Cj1DBmGSYK97TCwSpump</t>
        </is>
      </c>
      <c r="B83" t="inlineStr">
        <is>
          <t>e/acc</t>
        </is>
      </c>
      <c r="C83" t="n">
        <v>0</v>
      </c>
      <c r="D83" t="n">
        <v>2.98</v>
      </c>
      <c r="E83" t="n">
        <v>0.04</v>
      </c>
      <c r="F83" t="n">
        <v>76.66</v>
      </c>
      <c r="G83" t="n">
        <v>79.64</v>
      </c>
      <c r="H83" t="n">
        <v>53</v>
      </c>
      <c r="I83" t="n">
        <v>53</v>
      </c>
      <c r="J83" t="n">
        <v>-1</v>
      </c>
      <c r="K83" t="n">
        <v>-1</v>
      </c>
      <c r="L83">
        <f>HYPERLINK("https://www.defined.fi/sol/GqmEdRD3zGUZdYPeuDeXxCc8Cj1DBmGSYK97TCwSpump?maker=9MFYCwDxmiqXdsAqzy5j7xVCv1cWuhLD9ytYTNyJsy4H","https://www.defined.fi/sol/GqmEdRD3zGUZdYPeuDeXxCc8Cj1DBmGSYK97TCwSpump?maker=9MFYCwDxmiqXdsAqzy5j7xVCv1cWuhLD9ytYTNyJsy4H")</f>
        <v/>
      </c>
      <c r="M83">
        <f>HYPERLINK("https://dexscreener.com/solana/GqmEdRD3zGUZdYPeuDeXxCc8Cj1DBmGSYK97TCwSpump?maker=9MFYCwDxmiqXdsAqzy5j7xVCv1cWuhLD9ytYTNyJsy4H","https://dexscreener.com/solana/GqmEdRD3zGUZdYPeuDeXxCc8Cj1DBmGSYK97TCwSpump?maker=9MFYCwDxmiqXdsAqzy5j7xVCv1cWuhLD9ytYTNyJsy4H")</f>
        <v/>
      </c>
    </row>
    <row r="84">
      <c r="A84" t="inlineStr">
        <is>
          <t>63LfDmNb3MQ8mw9MtZ2To9bEA2M71kZUUGq5tiJxcqj9</t>
        </is>
      </c>
      <c r="B84" t="inlineStr">
        <is>
          <t>GIGA</t>
        </is>
      </c>
      <c r="C84" t="n">
        <v>0</v>
      </c>
      <c r="D84" t="n">
        <v>5.01</v>
      </c>
      <c r="E84" t="n">
        <v>0.01</v>
      </c>
      <c r="F84" t="n">
        <v>425.98</v>
      </c>
      <c r="G84" t="n">
        <v>933.9400000000001</v>
      </c>
      <c r="H84" t="n">
        <v>67</v>
      </c>
      <c r="I84" t="n">
        <v>71</v>
      </c>
      <c r="J84" t="n">
        <v>-1</v>
      </c>
      <c r="K84" t="n">
        <v>-1</v>
      </c>
      <c r="L84">
        <f>HYPERLINK("https://www.defined.fi/sol/63LfDmNb3MQ8mw9MtZ2To9bEA2M71kZUUGq5tiJxcqj9?maker=9MFYCwDxmiqXdsAqzy5j7xVCv1cWuhLD9ytYTNyJsy4H","https://www.defined.fi/sol/63LfDmNb3MQ8mw9MtZ2To9bEA2M71kZUUGq5tiJxcqj9?maker=9MFYCwDxmiqXdsAqzy5j7xVCv1cWuhLD9ytYTNyJsy4H")</f>
        <v/>
      </c>
      <c r="M84">
        <f>HYPERLINK("https://dexscreener.com/solana/63LfDmNb3MQ8mw9MtZ2To9bEA2M71kZUUGq5tiJxcqj9?maker=9MFYCwDxmiqXdsAqzy5j7xVCv1cWuhLD9ytYTNyJsy4H","https://dexscreener.com/solana/63LfDmNb3MQ8mw9MtZ2To9bEA2M71kZUUGq5tiJxcqj9?maker=9MFYCwDxmiqXdsAqzy5j7xVCv1cWuhLD9ytYTNyJsy4H")</f>
        <v/>
      </c>
    </row>
    <row r="85">
      <c r="A85" t="inlineStr">
        <is>
          <t>5SVG3T9CNQsm2kEwzbRq6hASqh1oGfjqTtLXYUibpump</t>
        </is>
      </c>
      <c r="B85" t="inlineStr">
        <is>
          <t>SIGMA</t>
        </is>
      </c>
      <c r="C85" t="n">
        <v>0</v>
      </c>
      <c r="D85" t="n">
        <v>7.74</v>
      </c>
      <c r="E85" t="n">
        <v>0.01</v>
      </c>
      <c r="F85" t="n">
        <v>905.39</v>
      </c>
      <c r="G85" t="n">
        <v>918.67</v>
      </c>
      <c r="H85" t="n">
        <v>119</v>
      </c>
      <c r="I85" t="n">
        <v>120</v>
      </c>
      <c r="J85" t="n">
        <v>-1</v>
      </c>
      <c r="K85" t="n">
        <v>-1</v>
      </c>
      <c r="L85">
        <f>HYPERLINK("https://www.defined.fi/sol/5SVG3T9CNQsm2kEwzbRq6hASqh1oGfjqTtLXYUibpump?maker=9MFYCwDxmiqXdsAqzy5j7xVCv1cWuhLD9ytYTNyJsy4H","https://www.defined.fi/sol/5SVG3T9CNQsm2kEwzbRq6hASqh1oGfjqTtLXYUibpump?maker=9MFYCwDxmiqXdsAqzy5j7xVCv1cWuhLD9ytYTNyJsy4H")</f>
        <v/>
      </c>
      <c r="M85">
        <f>HYPERLINK("https://dexscreener.com/solana/5SVG3T9CNQsm2kEwzbRq6hASqh1oGfjqTtLXYUibpump?maker=9MFYCwDxmiqXdsAqzy5j7xVCv1cWuhLD9ytYTNyJsy4H","https://dexscreener.com/solana/5SVG3T9CNQsm2kEwzbRq6hASqh1oGfjqTtLXYUibpump?maker=9MFYCwDxmiqXdsAqzy5j7xVCv1cWuhLD9ytYTNyJsy4H")</f>
        <v/>
      </c>
    </row>
    <row r="86">
      <c r="A86" t="inlineStr">
        <is>
          <t>6cvrZWgEUkr82yKAmxp5cQu7wgYYBPULf16EUBp4pump</t>
        </is>
      </c>
      <c r="B86" t="inlineStr">
        <is>
          <t>MANIFEST</t>
        </is>
      </c>
      <c r="C86" t="n">
        <v>0</v>
      </c>
      <c r="D86" t="n">
        <v>0.504</v>
      </c>
      <c r="E86" t="n">
        <v>0.02</v>
      </c>
      <c r="F86" t="n">
        <v>29.35</v>
      </c>
      <c r="G86" t="n">
        <v>54.67</v>
      </c>
      <c r="H86" t="n">
        <v>30</v>
      </c>
      <c r="I86" t="n">
        <v>32</v>
      </c>
      <c r="J86" t="n">
        <v>-1</v>
      </c>
      <c r="K86" t="n">
        <v>-1</v>
      </c>
      <c r="L86">
        <f>HYPERLINK("https://www.defined.fi/sol/6cvrZWgEUkr82yKAmxp5cQu7wgYYBPULf16EUBp4pump?maker=9MFYCwDxmiqXdsAqzy5j7xVCv1cWuhLD9ytYTNyJsy4H","https://www.defined.fi/sol/6cvrZWgEUkr82yKAmxp5cQu7wgYYBPULf16EUBp4pump?maker=9MFYCwDxmiqXdsAqzy5j7xVCv1cWuhLD9ytYTNyJsy4H")</f>
        <v/>
      </c>
      <c r="M86">
        <f>HYPERLINK("https://dexscreener.com/solana/6cvrZWgEUkr82yKAmxp5cQu7wgYYBPULf16EUBp4pump?maker=9MFYCwDxmiqXdsAqzy5j7xVCv1cWuhLD9ytYTNyJsy4H","https://dexscreener.com/solana/6cvrZWgEUkr82yKAmxp5cQu7wgYYBPULf16EUBp4pump?maker=9MFYCwDxmiqXdsAqzy5j7xVCv1cWuhLD9ytYTNyJsy4H")</f>
        <v/>
      </c>
    </row>
    <row r="87">
      <c r="A87" t="inlineStr">
        <is>
          <t>6T44rfi9BDUdZbEvVddZWVfsGrpC6N1sSSKYnCsLpump</t>
        </is>
      </c>
      <c r="B87" t="inlineStr">
        <is>
          <t>sirius</t>
        </is>
      </c>
      <c r="C87" t="n">
        <v>0</v>
      </c>
      <c r="D87" t="n">
        <v>4.27</v>
      </c>
      <c r="E87" t="n">
        <v>0.02</v>
      </c>
      <c r="F87" t="n">
        <v>235.63</v>
      </c>
      <c r="G87" t="n">
        <v>239.9</v>
      </c>
      <c r="H87" t="n">
        <v>86</v>
      </c>
      <c r="I87" t="n">
        <v>86</v>
      </c>
      <c r="J87" t="n">
        <v>-1</v>
      </c>
      <c r="K87" t="n">
        <v>-1</v>
      </c>
      <c r="L87">
        <f>HYPERLINK("https://www.defined.fi/sol/6T44rfi9BDUdZbEvVddZWVfsGrpC6N1sSSKYnCsLpump?maker=9MFYCwDxmiqXdsAqzy5j7xVCv1cWuhLD9ytYTNyJsy4H","https://www.defined.fi/sol/6T44rfi9BDUdZbEvVddZWVfsGrpC6N1sSSKYnCsLpump?maker=9MFYCwDxmiqXdsAqzy5j7xVCv1cWuhLD9ytYTNyJsy4H")</f>
        <v/>
      </c>
      <c r="M87">
        <f>HYPERLINK("https://dexscreener.com/solana/6T44rfi9BDUdZbEvVddZWVfsGrpC6N1sSSKYnCsLpump?maker=9MFYCwDxmiqXdsAqzy5j7xVCv1cWuhLD9ytYTNyJsy4H","https://dexscreener.com/solana/6T44rfi9BDUdZbEvVddZWVfsGrpC6N1sSSKYnCsLpump?maker=9MFYCwDxmiqXdsAqzy5j7xVCv1cWuhLD9ytYTNyJsy4H")</f>
        <v/>
      </c>
    </row>
    <row r="88">
      <c r="A88" t="inlineStr">
        <is>
          <t>3WPep4ufaToK1aS5s8BL9inzeUrt4DYaQCiic6ZkkC1U</t>
        </is>
      </c>
      <c r="B88" t="inlineStr">
        <is>
          <t>GIKO</t>
        </is>
      </c>
      <c r="C88" t="n">
        <v>0</v>
      </c>
      <c r="D88" t="n">
        <v>6.14</v>
      </c>
      <c r="E88" t="n">
        <v>0.01</v>
      </c>
      <c r="F88" t="n">
        <v>599.62</v>
      </c>
      <c r="G88" t="n">
        <v>586.1</v>
      </c>
      <c r="H88" t="n">
        <v>94</v>
      </c>
      <c r="I88" t="n">
        <v>92</v>
      </c>
      <c r="J88" t="n">
        <v>-1</v>
      </c>
      <c r="K88" t="n">
        <v>-1</v>
      </c>
      <c r="L88">
        <f>HYPERLINK("https://www.defined.fi/sol/3WPep4ufaToK1aS5s8BL9inzeUrt4DYaQCiic6ZkkC1U?maker=9MFYCwDxmiqXdsAqzy5j7xVCv1cWuhLD9ytYTNyJsy4H","https://www.defined.fi/sol/3WPep4ufaToK1aS5s8BL9inzeUrt4DYaQCiic6ZkkC1U?maker=9MFYCwDxmiqXdsAqzy5j7xVCv1cWuhLD9ytYTNyJsy4H")</f>
        <v/>
      </c>
      <c r="M88">
        <f>HYPERLINK("https://dexscreener.com/solana/3WPep4ufaToK1aS5s8BL9inzeUrt4DYaQCiic6ZkkC1U?maker=9MFYCwDxmiqXdsAqzy5j7xVCv1cWuhLD9ytYTNyJsy4H","https://dexscreener.com/solana/3WPep4ufaToK1aS5s8BL9inzeUrt4DYaQCiic6ZkkC1U?maker=9MFYCwDxmiqXdsAqzy5j7xVCv1cWuhLD9ytYTNyJsy4H")</f>
        <v/>
      </c>
    </row>
    <row r="89">
      <c r="A89" t="inlineStr">
        <is>
          <t>mSoLzYCxHdYgdzU16g5QSh3i5K3z3KZK7ytfqcJm7So</t>
        </is>
      </c>
      <c r="B89" t="inlineStr">
        <is>
          <t>mSOL</t>
        </is>
      </c>
      <c r="C89" t="n">
        <v>0</v>
      </c>
      <c r="D89" t="n">
        <v>0.725</v>
      </c>
      <c r="E89" t="n">
        <v>0</v>
      </c>
      <c r="F89" t="n">
        <v>334.42</v>
      </c>
      <c r="G89" t="n">
        <v>369.84</v>
      </c>
      <c r="H89" t="n">
        <v>19</v>
      </c>
      <c r="I89" t="n">
        <v>20</v>
      </c>
      <c r="J89" t="n">
        <v>-1</v>
      </c>
      <c r="K89" t="n">
        <v>-1</v>
      </c>
      <c r="L89">
        <f>HYPERLINK("https://www.defined.fi/sol/mSoLzYCxHdYgdzU16g5QSh3i5K3z3KZK7ytfqcJm7So?maker=9MFYCwDxmiqXdsAqzy5j7xVCv1cWuhLD9ytYTNyJsy4H","https://www.defined.fi/sol/mSoLzYCxHdYgdzU16g5QSh3i5K3z3KZK7ytfqcJm7So?maker=9MFYCwDxmiqXdsAqzy5j7xVCv1cWuhLD9ytYTNyJsy4H")</f>
        <v/>
      </c>
      <c r="M89">
        <f>HYPERLINK("https://dexscreener.com/solana/mSoLzYCxHdYgdzU16g5QSh3i5K3z3KZK7ytfqcJm7So?maker=9MFYCwDxmiqXdsAqzy5j7xVCv1cWuhLD9ytYTNyJsy4H","https://dexscreener.com/solana/mSoLzYCxHdYgdzU16g5QSh3i5K3z3KZK7ytfqcJm7So?maker=9MFYCwDxmiqXdsAqzy5j7xVCv1cWuhLD9ytYTNyJsy4H")</f>
        <v/>
      </c>
    </row>
    <row r="90">
      <c r="A90" t="inlineStr">
        <is>
          <t>2FPyTwcZLUg1MDrwsyoP4D6s1tM7hAkHYRjkNb5w6Pxk</t>
        </is>
      </c>
      <c r="B90" t="inlineStr">
        <is>
          <t>ETH</t>
        </is>
      </c>
      <c r="C90" t="n">
        <v>0</v>
      </c>
      <c r="D90" t="n">
        <v>0.065</v>
      </c>
      <c r="E90" t="n">
        <v>0.01</v>
      </c>
      <c r="F90" t="n">
        <v>2.28</v>
      </c>
      <c r="G90" t="n">
        <v>5.5</v>
      </c>
      <c r="H90" t="n">
        <v>3</v>
      </c>
      <c r="I90" t="n">
        <v>4</v>
      </c>
      <c r="J90" t="n">
        <v>-1</v>
      </c>
      <c r="K90" t="n">
        <v>-1</v>
      </c>
      <c r="L90">
        <f>HYPERLINK("https://www.defined.fi/sol/2FPyTwcZLUg1MDrwsyoP4D6s1tM7hAkHYRjkNb5w6Pxk?maker=9MFYCwDxmiqXdsAqzy5j7xVCv1cWuhLD9ytYTNyJsy4H","https://www.defined.fi/sol/2FPyTwcZLUg1MDrwsyoP4D6s1tM7hAkHYRjkNb5w6Pxk?maker=9MFYCwDxmiqXdsAqzy5j7xVCv1cWuhLD9ytYTNyJsy4H")</f>
        <v/>
      </c>
      <c r="M90">
        <f>HYPERLINK("https://dexscreener.com/solana/2FPyTwcZLUg1MDrwsyoP4D6s1tM7hAkHYRjkNb5w6Pxk?maker=9MFYCwDxmiqXdsAqzy5j7xVCv1cWuhLD9ytYTNyJsy4H","https://dexscreener.com/solana/2FPyTwcZLUg1MDrwsyoP4D6s1tM7hAkHYRjkNb5w6Pxk?maker=9MFYCwDxmiqXdsAqzy5j7xVCv1cWuhLD9ytYTNyJsy4H")</f>
        <v/>
      </c>
    </row>
    <row r="91">
      <c r="A91" t="inlineStr">
        <is>
          <t>4jZXkSNgTQKCDb36ECZ6a2aNzcUniGcDeXgTdtM2HxAX</t>
        </is>
      </c>
      <c r="B91" t="inlineStr">
        <is>
          <t>BORK</t>
        </is>
      </c>
      <c r="C91" t="n">
        <v>0</v>
      </c>
      <c r="D91" t="n">
        <v>0.151</v>
      </c>
      <c r="E91" t="n">
        <v>0.03</v>
      </c>
      <c r="F91" t="n">
        <v>5.81</v>
      </c>
      <c r="G91" t="n">
        <v>5.96</v>
      </c>
      <c r="H91" t="n">
        <v>5</v>
      </c>
      <c r="I91" t="n">
        <v>5</v>
      </c>
      <c r="J91" t="n">
        <v>-1</v>
      </c>
      <c r="K91" t="n">
        <v>-1</v>
      </c>
      <c r="L91">
        <f>HYPERLINK("https://www.defined.fi/sol/4jZXkSNgTQKCDb36ECZ6a2aNzcUniGcDeXgTdtM2HxAX?maker=9MFYCwDxmiqXdsAqzy5j7xVCv1cWuhLD9ytYTNyJsy4H","https://www.defined.fi/sol/4jZXkSNgTQKCDb36ECZ6a2aNzcUniGcDeXgTdtM2HxAX?maker=9MFYCwDxmiqXdsAqzy5j7xVCv1cWuhLD9ytYTNyJsy4H")</f>
        <v/>
      </c>
      <c r="M91">
        <f>HYPERLINK("https://dexscreener.com/solana/4jZXkSNgTQKCDb36ECZ6a2aNzcUniGcDeXgTdtM2HxAX?maker=9MFYCwDxmiqXdsAqzy5j7xVCv1cWuhLD9ytYTNyJsy4H","https://dexscreener.com/solana/4jZXkSNgTQKCDb36ECZ6a2aNzcUniGcDeXgTdtM2HxAX?maker=9MFYCwDxmiqXdsAqzy5j7xVCv1cWuhLD9ytYTNyJsy4H")</f>
        <v/>
      </c>
    </row>
    <row r="92">
      <c r="A92" t="inlineStr">
        <is>
          <t>A17gzfib2UaxteKXzMK37G4AtVqYKRqRLT54aDjYpump</t>
        </is>
      </c>
      <c r="B92" t="inlineStr">
        <is>
          <t>EREBUS</t>
        </is>
      </c>
      <c r="C92" t="n">
        <v>0</v>
      </c>
      <c r="D92" t="n">
        <v>12.42</v>
      </c>
      <c r="E92" t="n">
        <v>0.04</v>
      </c>
      <c r="F92" t="n">
        <v>307.85</v>
      </c>
      <c r="G92" t="n">
        <v>320.27</v>
      </c>
      <c r="H92" t="n">
        <v>141</v>
      </c>
      <c r="I92" t="n">
        <v>141</v>
      </c>
      <c r="J92" t="n">
        <v>-1</v>
      </c>
      <c r="K92" t="n">
        <v>-1</v>
      </c>
      <c r="L92">
        <f>HYPERLINK("https://www.defined.fi/sol/A17gzfib2UaxteKXzMK37G4AtVqYKRqRLT54aDjYpump?maker=9MFYCwDxmiqXdsAqzy5j7xVCv1cWuhLD9ytYTNyJsy4H","https://www.defined.fi/sol/A17gzfib2UaxteKXzMK37G4AtVqYKRqRLT54aDjYpump?maker=9MFYCwDxmiqXdsAqzy5j7xVCv1cWuhLD9ytYTNyJsy4H")</f>
        <v/>
      </c>
      <c r="M92">
        <f>HYPERLINK("https://dexscreener.com/solana/A17gzfib2UaxteKXzMK37G4AtVqYKRqRLT54aDjYpump?maker=9MFYCwDxmiqXdsAqzy5j7xVCv1cWuhLD9ytYTNyJsy4H","https://dexscreener.com/solana/A17gzfib2UaxteKXzMK37G4AtVqYKRqRLT54aDjYpump?maker=9MFYCwDxmiqXdsAqzy5j7xVCv1cWuhLD9ytYTNyJsy4H")</f>
        <v/>
      </c>
    </row>
    <row r="93">
      <c r="A93" t="inlineStr">
        <is>
          <t>7M9KJcPNC65ShLDmJmTNhVFcuY95Y1VMeYngKgt67D1t</t>
        </is>
      </c>
      <c r="B93" t="inlineStr">
        <is>
          <t>r/snoofi</t>
        </is>
      </c>
      <c r="C93" t="n">
        <v>0</v>
      </c>
      <c r="D93" t="n">
        <v>5.48</v>
      </c>
      <c r="E93" t="n">
        <v>0.02</v>
      </c>
      <c r="F93" t="n">
        <v>341.01</v>
      </c>
      <c r="G93" t="n">
        <v>346.49</v>
      </c>
      <c r="H93" t="n">
        <v>55</v>
      </c>
      <c r="I93" t="n">
        <v>55</v>
      </c>
      <c r="J93" t="n">
        <v>-1</v>
      </c>
      <c r="K93" t="n">
        <v>-1</v>
      </c>
      <c r="L93">
        <f>HYPERLINK("https://www.defined.fi/sol/7M9KJcPNC65ShLDmJmTNhVFcuY95Y1VMeYngKgt67D1t?maker=9MFYCwDxmiqXdsAqzy5j7xVCv1cWuhLD9ytYTNyJsy4H","https://www.defined.fi/sol/7M9KJcPNC65ShLDmJmTNhVFcuY95Y1VMeYngKgt67D1t?maker=9MFYCwDxmiqXdsAqzy5j7xVCv1cWuhLD9ytYTNyJsy4H")</f>
        <v/>
      </c>
      <c r="M93">
        <f>HYPERLINK("https://dexscreener.com/solana/7M9KJcPNC65ShLDmJmTNhVFcuY95Y1VMeYngKgt67D1t?maker=9MFYCwDxmiqXdsAqzy5j7xVCv1cWuhLD9ytYTNyJsy4H","https://dexscreener.com/solana/7M9KJcPNC65ShLDmJmTNhVFcuY95Y1VMeYngKgt67D1t?maker=9MFYCwDxmiqXdsAqzy5j7xVCv1cWuhLD9ytYTNyJsy4H")</f>
        <v/>
      </c>
    </row>
    <row r="94">
      <c r="A94" t="inlineStr">
        <is>
          <t>92EcDYWSA9YRhtmPWzUFqPyzDfkjF7AkF8AxVJt5LXYM</t>
        </is>
      </c>
      <c r="B94" t="inlineStr">
        <is>
          <t>KABOSU</t>
        </is>
      </c>
      <c r="C94" t="n">
        <v>0</v>
      </c>
      <c r="D94" t="n">
        <v>0.124</v>
      </c>
      <c r="E94" t="n">
        <v>0.04</v>
      </c>
      <c r="F94" t="n">
        <v>3.33</v>
      </c>
      <c r="G94" t="n">
        <v>3.45</v>
      </c>
      <c r="H94" t="n">
        <v>9</v>
      </c>
      <c r="I94" t="n">
        <v>9</v>
      </c>
      <c r="J94" t="n">
        <v>-1</v>
      </c>
      <c r="K94" t="n">
        <v>-1</v>
      </c>
      <c r="L94">
        <f>HYPERLINK("https://www.defined.fi/sol/92EcDYWSA9YRhtmPWzUFqPyzDfkjF7AkF8AxVJt5LXYM?maker=9MFYCwDxmiqXdsAqzy5j7xVCv1cWuhLD9ytYTNyJsy4H","https://www.defined.fi/sol/92EcDYWSA9YRhtmPWzUFqPyzDfkjF7AkF8AxVJt5LXYM?maker=9MFYCwDxmiqXdsAqzy5j7xVCv1cWuhLD9ytYTNyJsy4H")</f>
        <v/>
      </c>
      <c r="M94">
        <f>HYPERLINK("https://dexscreener.com/solana/92EcDYWSA9YRhtmPWzUFqPyzDfkjF7AkF8AxVJt5LXYM?maker=9MFYCwDxmiqXdsAqzy5j7xVCv1cWuhLD9ytYTNyJsy4H","https://dexscreener.com/solana/92EcDYWSA9YRhtmPWzUFqPyzDfkjF7AkF8AxVJt5LXYM?maker=9MFYCwDxmiqXdsAqzy5j7xVCv1cWuhLD9ytYTNyJsy4H")</f>
        <v/>
      </c>
    </row>
    <row r="95">
      <c r="A95" t="inlineStr">
        <is>
          <t>7kxafayw54vGfzS568xCD9ViZ7BincrqEDtegorBGtRQ</t>
        </is>
      </c>
      <c r="B95" t="inlineStr">
        <is>
          <t>USDT</t>
        </is>
      </c>
      <c r="C95" t="n">
        <v>0</v>
      </c>
      <c r="D95" t="n">
        <v>0.046</v>
      </c>
      <c r="E95" t="n">
        <v>-1</v>
      </c>
      <c r="F95" t="n">
        <v>0.538</v>
      </c>
      <c r="G95" t="n">
        <v>0.455</v>
      </c>
      <c r="H95" t="n">
        <v>8</v>
      </c>
      <c r="I95" t="n">
        <v>10</v>
      </c>
      <c r="J95" t="n">
        <v>-1</v>
      </c>
      <c r="K95" t="n">
        <v>-1</v>
      </c>
      <c r="L95">
        <f>HYPERLINK("https://www.defined.fi/sol/7kxafayw54vGfzS568xCD9ViZ7BincrqEDtegorBGtRQ?maker=9MFYCwDxmiqXdsAqzy5j7xVCv1cWuhLD9ytYTNyJsy4H","https://www.defined.fi/sol/7kxafayw54vGfzS568xCD9ViZ7BincrqEDtegorBGtRQ?maker=9MFYCwDxmiqXdsAqzy5j7xVCv1cWuhLD9ytYTNyJsy4H")</f>
        <v/>
      </c>
      <c r="M95">
        <f>HYPERLINK("https://dexscreener.com/solana/7kxafayw54vGfzS568xCD9ViZ7BincrqEDtegorBGtRQ?maker=9MFYCwDxmiqXdsAqzy5j7xVCv1cWuhLD9ytYTNyJsy4H","https://dexscreener.com/solana/7kxafayw54vGfzS568xCD9ViZ7BincrqEDtegorBGtRQ?maker=9MFYCwDxmiqXdsAqzy5j7xVCv1cWuhLD9ytYTNyJsy4H")</f>
        <v/>
      </c>
    </row>
    <row r="96">
      <c r="A96" t="inlineStr">
        <is>
          <t>5GgFmFAoeAnEsTta29uPD91SYKLt55j8f62MHQU9NDay</t>
        </is>
      </c>
      <c r="B96" t="inlineStr">
        <is>
          <t>BTC</t>
        </is>
      </c>
      <c r="C96" t="n">
        <v>0</v>
      </c>
      <c r="D96" t="n">
        <v>-0.038</v>
      </c>
      <c r="E96" t="n">
        <v>-1</v>
      </c>
      <c r="F96" t="n">
        <v>0.194</v>
      </c>
      <c r="G96" t="n">
        <v>0.552</v>
      </c>
      <c r="H96" t="n">
        <v>6</v>
      </c>
      <c r="I96" t="n">
        <v>6</v>
      </c>
      <c r="J96" t="n">
        <v>-1</v>
      </c>
      <c r="K96" t="n">
        <v>-1</v>
      </c>
      <c r="L96">
        <f>HYPERLINK("https://www.defined.fi/sol/5GgFmFAoeAnEsTta29uPD91SYKLt55j8f62MHQU9NDay?maker=9MFYCwDxmiqXdsAqzy5j7xVCv1cWuhLD9ytYTNyJsy4H","https://www.defined.fi/sol/5GgFmFAoeAnEsTta29uPD91SYKLt55j8f62MHQU9NDay?maker=9MFYCwDxmiqXdsAqzy5j7xVCv1cWuhLD9ytYTNyJsy4H")</f>
        <v/>
      </c>
      <c r="M96">
        <f>HYPERLINK("https://dexscreener.com/solana/5GgFmFAoeAnEsTta29uPD91SYKLt55j8f62MHQU9NDay?maker=9MFYCwDxmiqXdsAqzy5j7xVCv1cWuhLD9ytYTNyJsy4H","https://dexscreener.com/solana/5GgFmFAoeAnEsTta29uPD91SYKLt55j8f62MHQU9NDay?maker=9MFYCwDxmiqXdsAqzy5j7xVCv1cWuhLD9ytYTNyJsy4H")</f>
        <v/>
      </c>
    </row>
    <row r="97">
      <c r="A97" t="inlineStr">
        <is>
          <t>GGHga4iRCxEvq9Ky4MNwk9amTbLLg53bBHcSjpJLpump</t>
        </is>
      </c>
      <c r="B97" t="inlineStr">
        <is>
          <t>GREEN</t>
        </is>
      </c>
      <c r="C97" t="n">
        <v>0</v>
      </c>
      <c r="D97" t="n">
        <v>1.33</v>
      </c>
      <c r="E97" t="n">
        <v>0.02</v>
      </c>
      <c r="F97" t="n">
        <v>80.34</v>
      </c>
      <c r="G97" t="n">
        <v>81.67</v>
      </c>
      <c r="H97" t="n">
        <v>36</v>
      </c>
      <c r="I97" t="n">
        <v>36</v>
      </c>
      <c r="J97" t="n">
        <v>-1</v>
      </c>
      <c r="K97" t="n">
        <v>-1</v>
      </c>
      <c r="L97">
        <f>HYPERLINK("https://www.defined.fi/sol/GGHga4iRCxEvq9Ky4MNwk9amTbLLg53bBHcSjpJLpump?maker=9MFYCwDxmiqXdsAqzy5j7xVCv1cWuhLD9ytYTNyJsy4H","https://www.defined.fi/sol/GGHga4iRCxEvq9Ky4MNwk9amTbLLg53bBHcSjpJLpump?maker=9MFYCwDxmiqXdsAqzy5j7xVCv1cWuhLD9ytYTNyJsy4H")</f>
        <v/>
      </c>
      <c r="M97">
        <f>HYPERLINK("https://dexscreener.com/solana/GGHga4iRCxEvq9Ky4MNwk9amTbLLg53bBHcSjpJLpump?maker=9MFYCwDxmiqXdsAqzy5j7xVCv1cWuhLD9ytYTNyJsy4H","https://dexscreener.com/solana/GGHga4iRCxEvq9Ky4MNwk9amTbLLg53bBHcSjpJLpump?maker=9MFYCwDxmiqXdsAqzy5j7xVCv1cWuhLD9ytYTNyJsy4H")</f>
        <v/>
      </c>
    </row>
    <row r="98">
      <c r="A98" t="inlineStr">
        <is>
          <t>7D7BRcBYepfi77vxySapmeqRNN1wsBBxnFPJGbH5pump</t>
        </is>
      </c>
      <c r="B98" t="inlineStr">
        <is>
          <t>DMAGA</t>
        </is>
      </c>
      <c r="C98" t="n">
        <v>0</v>
      </c>
      <c r="D98" t="n">
        <v>0.196</v>
      </c>
      <c r="E98" t="n">
        <v>0.03</v>
      </c>
      <c r="F98" t="n">
        <v>6.73</v>
      </c>
      <c r="G98" t="n">
        <v>6.93</v>
      </c>
      <c r="H98" t="n">
        <v>6</v>
      </c>
      <c r="I98" t="n">
        <v>6</v>
      </c>
      <c r="J98" t="n">
        <v>-1</v>
      </c>
      <c r="K98" t="n">
        <v>-1</v>
      </c>
      <c r="L98">
        <f>HYPERLINK("https://www.defined.fi/sol/7D7BRcBYepfi77vxySapmeqRNN1wsBBxnFPJGbH5pump?maker=9MFYCwDxmiqXdsAqzy5j7xVCv1cWuhLD9ytYTNyJsy4H","https://www.defined.fi/sol/7D7BRcBYepfi77vxySapmeqRNN1wsBBxnFPJGbH5pump?maker=9MFYCwDxmiqXdsAqzy5j7xVCv1cWuhLD9ytYTNyJsy4H")</f>
        <v/>
      </c>
      <c r="M98">
        <f>HYPERLINK("https://dexscreener.com/solana/7D7BRcBYepfi77vxySapmeqRNN1wsBBxnFPJGbH5pump?maker=9MFYCwDxmiqXdsAqzy5j7xVCv1cWuhLD9ytYTNyJsy4H","https://dexscreener.com/solana/7D7BRcBYepfi77vxySapmeqRNN1wsBBxnFPJGbH5pump?maker=9MFYCwDxmiqXdsAqzy5j7xVCv1cWuhLD9ytYTNyJsy4H")</f>
        <v/>
      </c>
    </row>
    <row r="99">
      <c r="A99" t="inlineStr">
        <is>
          <t>49ztDWXk7qEfz8Y1t8owmhLhewiA3ptVNPpRGAjRd8Wh</t>
        </is>
      </c>
      <c r="B99" t="inlineStr">
        <is>
          <t>NYAN</t>
        </is>
      </c>
      <c r="C99" t="n">
        <v>0</v>
      </c>
      <c r="D99" t="n">
        <v>9.06</v>
      </c>
      <c r="E99" t="n">
        <v>0.03</v>
      </c>
      <c r="F99" t="n">
        <v>299.6</v>
      </c>
      <c r="G99" t="n">
        <v>308.86</v>
      </c>
      <c r="H99" t="n">
        <v>140</v>
      </c>
      <c r="I99" t="n">
        <v>140</v>
      </c>
      <c r="J99" t="n">
        <v>-1</v>
      </c>
      <c r="K99" t="n">
        <v>-1</v>
      </c>
      <c r="L99">
        <f>HYPERLINK("https://www.defined.fi/sol/49ztDWXk7qEfz8Y1t8owmhLhewiA3ptVNPpRGAjRd8Wh?maker=9MFYCwDxmiqXdsAqzy5j7xVCv1cWuhLD9ytYTNyJsy4H","https://www.defined.fi/sol/49ztDWXk7qEfz8Y1t8owmhLhewiA3ptVNPpRGAjRd8Wh?maker=9MFYCwDxmiqXdsAqzy5j7xVCv1cWuhLD9ytYTNyJsy4H")</f>
        <v/>
      </c>
      <c r="M99">
        <f>HYPERLINK("https://dexscreener.com/solana/49ztDWXk7qEfz8Y1t8owmhLhewiA3ptVNPpRGAjRd8Wh?maker=9MFYCwDxmiqXdsAqzy5j7xVCv1cWuhLD9ytYTNyJsy4H","https://dexscreener.com/solana/49ztDWXk7qEfz8Y1t8owmhLhewiA3ptVNPpRGAjRd8Wh?maker=9MFYCwDxmiqXdsAqzy5j7xVCv1cWuhLD9ytYTNyJsy4H")</f>
        <v/>
      </c>
    </row>
    <row r="100">
      <c r="A100" t="inlineStr">
        <is>
          <t>dFVMDELpHeSL4CfCmNiuGS6XRyxSAgP7AwW266Lpump</t>
        </is>
      </c>
      <c r="B100" t="inlineStr">
        <is>
          <t>cog/acc</t>
        </is>
      </c>
      <c r="C100" t="n">
        <v>0</v>
      </c>
      <c r="D100" t="n">
        <v>1.58</v>
      </c>
      <c r="E100" t="n">
        <v>0.12</v>
      </c>
      <c r="F100" t="n">
        <v>12.78</v>
      </c>
      <c r="G100" t="n">
        <v>14.35</v>
      </c>
      <c r="H100" t="n">
        <v>9</v>
      </c>
      <c r="I100" t="n">
        <v>9</v>
      </c>
      <c r="J100" t="n">
        <v>-1</v>
      </c>
      <c r="K100" t="n">
        <v>-1</v>
      </c>
      <c r="L100">
        <f>HYPERLINK("https://www.defined.fi/sol/dFVMDELpHeSL4CfCmNiuGS6XRyxSAgP7AwW266Lpump?maker=9MFYCwDxmiqXdsAqzy5j7xVCv1cWuhLD9ytYTNyJsy4H","https://www.defined.fi/sol/dFVMDELpHeSL4CfCmNiuGS6XRyxSAgP7AwW266Lpump?maker=9MFYCwDxmiqXdsAqzy5j7xVCv1cWuhLD9ytYTNyJsy4H")</f>
        <v/>
      </c>
      <c r="M100">
        <f>HYPERLINK("https://dexscreener.com/solana/dFVMDELpHeSL4CfCmNiuGS6XRyxSAgP7AwW266Lpump?maker=9MFYCwDxmiqXdsAqzy5j7xVCv1cWuhLD9ytYTNyJsy4H","https://dexscreener.com/solana/dFVMDELpHeSL4CfCmNiuGS6XRyxSAgP7AwW266Lpump?maker=9MFYCwDxmiqXdsAqzy5j7xVCv1cWuhLD9ytYTNyJsy4H")</f>
        <v/>
      </c>
    </row>
    <row r="101">
      <c r="A101" t="inlineStr">
        <is>
          <t>BQCexRWggJukVENsvkb7AmUBriVqTEA7ixC4GPE1XJ16</t>
        </is>
      </c>
      <c r="B101" t="inlineStr">
        <is>
          <t>desy</t>
        </is>
      </c>
      <c r="C101" t="n">
        <v>0</v>
      </c>
      <c r="D101" t="n">
        <v>3.09</v>
      </c>
      <c r="E101" t="n">
        <v>0.05</v>
      </c>
      <c r="F101" t="n">
        <v>59.1</v>
      </c>
      <c r="G101" t="n">
        <v>62.18</v>
      </c>
      <c r="H101" t="n">
        <v>29</v>
      </c>
      <c r="I101" t="n">
        <v>29</v>
      </c>
      <c r="J101" t="n">
        <v>-1</v>
      </c>
      <c r="K101" t="n">
        <v>-1</v>
      </c>
      <c r="L101">
        <f>HYPERLINK("https://www.defined.fi/sol/BQCexRWggJukVENsvkb7AmUBriVqTEA7ixC4GPE1XJ16?maker=9MFYCwDxmiqXdsAqzy5j7xVCv1cWuhLD9ytYTNyJsy4H","https://www.defined.fi/sol/BQCexRWggJukVENsvkb7AmUBriVqTEA7ixC4GPE1XJ16?maker=9MFYCwDxmiqXdsAqzy5j7xVCv1cWuhLD9ytYTNyJsy4H")</f>
        <v/>
      </c>
      <c r="M101">
        <f>HYPERLINK("https://dexscreener.com/solana/BQCexRWggJukVENsvkb7AmUBriVqTEA7ixC4GPE1XJ16?maker=9MFYCwDxmiqXdsAqzy5j7xVCv1cWuhLD9ytYTNyJsy4H","https://dexscreener.com/solana/BQCexRWggJukVENsvkb7AmUBriVqTEA7ixC4GPE1XJ16?maker=9MFYCwDxmiqXdsAqzy5j7xVCv1cWuhLD9ytYTNyJsy4H")</f>
        <v/>
      </c>
    </row>
    <row r="102">
      <c r="A102" t="inlineStr">
        <is>
          <t>25hAyBQfoDhfWx9ay6rarbgvWGwDdNqcHsXS3jQ3mTDJ</t>
        </is>
      </c>
      <c r="B102" t="inlineStr">
        <is>
          <t>MANEKI</t>
        </is>
      </c>
      <c r="C102" t="n">
        <v>0</v>
      </c>
      <c r="D102" t="n">
        <v>0.273</v>
      </c>
      <c r="E102" t="n">
        <v>0.01</v>
      </c>
      <c r="F102" t="n">
        <v>26.2</v>
      </c>
      <c r="G102" t="n">
        <v>26.47</v>
      </c>
      <c r="H102" t="n">
        <v>9</v>
      </c>
      <c r="I102" t="n">
        <v>9</v>
      </c>
      <c r="J102" t="n">
        <v>-1</v>
      </c>
      <c r="K102" t="n">
        <v>-1</v>
      </c>
      <c r="L102">
        <f>HYPERLINK("https://www.defined.fi/sol/25hAyBQfoDhfWx9ay6rarbgvWGwDdNqcHsXS3jQ3mTDJ?maker=9MFYCwDxmiqXdsAqzy5j7xVCv1cWuhLD9ytYTNyJsy4H","https://www.defined.fi/sol/25hAyBQfoDhfWx9ay6rarbgvWGwDdNqcHsXS3jQ3mTDJ?maker=9MFYCwDxmiqXdsAqzy5j7xVCv1cWuhLD9ytYTNyJsy4H")</f>
        <v/>
      </c>
      <c r="M102">
        <f>HYPERLINK("https://dexscreener.com/solana/25hAyBQfoDhfWx9ay6rarbgvWGwDdNqcHsXS3jQ3mTDJ?maker=9MFYCwDxmiqXdsAqzy5j7xVCv1cWuhLD9ytYTNyJsy4H","https://dexscreener.com/solana/25hAyBQfoDhfWx9ay6rarbgvWGwDdNqcHsXS3jQ3mTDJ?maker=9MFYCwDxmiqXdsAqzy5j7xVCv1cWuhLD9ytYTNyJsy4H")</f>
        <v/>
      </c>
    </row>
    <row r="103">
      <c r="A103" t="inlineStr">
        <is>
          <t>7NQSHjuEGENZDWfSvPZz7oP2D6c5Jc3LjFC6uh179ufr</t>
        </is>
      </c>
      <c r="B103" t="inlineStr">
        <is>
          <t>MOAI</t>
        </is>
      </c>
      <c r="C103" t="n">
        <v>0</v>
      </c>
      <c r="D103" t="n">
        <v>-0.632</v>
      </c>
      <c r="E103" t="n">
        <v>-0.17</v>
      </c>
      <c r="F103" t="n">
        <v>26.58</v>
      </c>
      <c r="G103" t="n">
        <v>3.17</v>
      </c>
      <c r="H103" t="n">
        <v>20</v>
      </c>
      <c r="I103" t="n">
        <v>4</v>
      </c>
      <c r="J103" t="n">
        <v>-1</v>
      </c>
      <c r="K103" t="n">
        <v>-1</v>
      </c>
      <c r="L103">
        <f>HYPERLINK("https://www.defined.fi/sol/7NQSHjuEGENZDWfSvPZz7oP2D6c5Jc3LjFC6uh179ufr?maker=9MFYCwDxmiqXdsAqzy5j7xVCv1cWuhLD9ytYTNyJsy4H","https://www.defined.fi/sol/7NQSHjuEGENZDWfSvPZz7oP2D6c5Jc3LjFC6uh179ufr?maker=9MFYCwDxmiqXdsAqzy5j7xVCv1cWuhLD9ytYTNyJsy4H")</f>
        <v/>
      </c>
      <c r="M103">
        <f>HYPERLINK("https://dexscreener.com/solana/7NQSHjuEGENZDWfSvPZz7oP2D6c5Jc3LjFC6uh179ufr?maker=9MFYCwDxmiqXdsAqzy5j7xVCv1cWuhLD9ytYTNyJsy4H","https://dexscreener.com/solana/7NQSHjuEGENZDWfSvPZz7oP2D6c5Jc3LjFC6uh179ufr?maker=9MFYCwDxmiqXdsAqzy5j7xVCv1cWuhLD9ytYTNyJsy4H")</f>
        <v/>
      </c>
    </row>
    <row r="104">
      <c r="A104" t="inlineStr">
        <is>
          <t>39Mzpdw7NDGiXmZZGWiCdR6Nzoc7muWuYkPsVDV4pump</t>
        </is>
      </c>
      <c r="B104" t="inlineStr">
        <is>
          <t>MPX6900</t>
        </is>
      </c>
      <c r="C104" t="n">
        <v>0</v>
      </c>
      <c r="D104" t="n">
        <v>0.378</v>
      </c>
      <c r="E104" t="n">
        <v>0.2</v>
      </c>
      <c r="F104" t="n">
        <v>6.57</v>
      </c>
      <c r="G104" t="n">
        <v>2.29</v>
      </c>
      <c r="H104" t="n">
        <v>15</v>
      </c>
      <c r="I104" t="n">
        <v>15</v>
      </c>
      <c r="J104" t="n">
        <v>-1</v>
      </c>
      <c r="K104" t="n">
        <v>-1</v>
      </c>
      <c r="L104">
        <f>HYPERLINK("https://www.defined.fi/sol/39Mzpdw7NDGiXmZZGWiCdR6Nzoc7muWuYkPsVDV4pump?maker=9MFYCwDxmiqXdsAqzy5j7xVCv1cWuhLD9ytYTNyJsy4H","https://www.defined.fi/sol/39Mzpdw7NDGiXmZZGWiCdR6Nzoc7muWuYkPsVDV4pump?maker=9MFYCwDxmiqXdsAqzy5j7xVCv1cWuhLD9ytYTNyJsy4H")</f>
        <v/>
      </c>
      <c r="M104">
        <f>HYPERLINK("https://dexscreener.com/solana/39Mzpdw7NDGiXmZZGWiCdR6Nzoc7muWuYkPsVDV4pump?maker=9MFYCwDxmiqXdsAqzy5j7xVCv1cWuhLD9ytYTNyJsy4H","https://dexscreener.com/solana/39Mzpdw7NDGiXmZZGWiCdR6Nzoc7muWuYkPsVDV4pump?maker=9MFYCwDxmiqXdsAqzy5j7xVCv1cWuhLD9ytYTNyJsy4H")</f>
        <v/>
      </c>
    </row>
    <row r="105">
      <c r="A105" t="inlineStr">
        <is>
          <t>3B5wuUrMEi5yATD7on46hKfej3pfmd7t1RKgrsN3pump</t>
        </is>
      </c>
      <c r="B105" t="inlineStr">
        <is>
          <t>BILLY</t>
        </is>
      </c>
      <c r="C105" t="n">
        <v>0</v>
      </c>
      <c r="D105" t="n">
        <v>6.81</v>
      </c>
      <c r="E105" t="n">
        <v>0.01</v>
      </c>
      <c r="F105" t="n">
        <v>851.95</v>
      </c>
      <c r="G105" t="n">
        <v>875.04</v>
      </c>
      <c r="H105" t="n">
        <v>96</v>
      </c>
      <c r="I105" t="n">
        <v>96</v>
      </c>
      <c r="J105" t="n">
        <v>-1</v>
      </c>
      <c r="K105" t="n">
        <v>-1</v>
      </c>
      <c r="L105">
        <f>HYPERLINK("https://www.defined.fi/sol/3B5wuUrMEi5yATD7on46hKfej3pfmd7t1RKgrsN3pump?maker=9MFYCwDxmiqXdsAqzy5j7xVCv1cWuhLD9ytYTNyJsy4H","https://www.defined.fi/sol/3B5wuUrMEi5yATD7on46hKfej3pfmd7t1RKgrsN3pump?maker=9MFYCwDxmiqXdsAqzy5j7xVCv1cWuhLD9ytYTNyJsy4H")</f>
        <v/>
      </c>
      <c r="M105">
        <f>HYPERLINK("https://dexscreener.com/solana/3B5wuUrMEi5yATD7on46hKfej3pfmd7t1RKgrsN3pump?maker=9MFYCwDxmiqXdsAqzy5j7xVCv1cWuhLD9ytYTNyJsy4H","https://dexscreener.com/solana/3B5wuUrMEi5yATD7on46hKfej3pfmd7t1RKgrsN3pump?maker=9MFYCwDxmiqXdsAqzy5j7xVCv1cWuhLD9ytYTNyJsy4H")</f>
        <v/>
      </c>
    </row>
    <row r="106">
      <c r="A106" t="inlineStr">
        <is>
          <t>DtR4D9FtVoTX2569gaL837ZgrB6wNjj6tkmnX9Rdk9B2</t>
        </is>
      </c>
      <c r="B106" t="inlineStr">
        <is>
          <t>aura</t>
        </is>
      </c>
      <c r="C106" t="n">
        <v>0</v>
      </c>
      <c r="D106" t="n">
        <v>-1.84</v>
      </c>
      <c r="E106" t="n">
        <v>-0.01</v>
      </c>
      <c r="F106" t="n">
        <v>379.13</v>
      </c>
      <c r="G106" t="n">
        <v>361.63</v>
      </c>
      <c r="H106" t="n">
        <v>59</v>
      </c>
      <c r="I106" t="n">
        <v>52</v>
      </c>
      <c r="J106" t="n">
        <v>-1</v>
      </c>
      <c r="K106" t="n">
        <v>-1</v>
      </c>
      <c r="L106">
        <f>HYPERLINK("https://www.defined.fi/sol/DtR4D9FtVoTX2569gaL837ZgrB6wNjj6tkmnX9Rdk9B2?maker=9MFYCwDxmiqXdsAqzy5j7xVCv1cWuhLD9ytYTNyJsy4H","https://www.defined.fi/sol/DtR4D9FtVoTX2569gaL837ZgrB6wNjj6tkmnX9Rdk9B2?maker=9MFYCwDxmiqXdsAqzy5j7xVCv1cWuhLD9ytYTNyJsy4H")</f>
        <v/>
      </c>
      <c r="M106">
        <f>HYPERLINK("https://dexscreener.com/solana/DtR4D9FtVoTX2569gaL837ZgrB6wNjj6tkmnX9Rdk9B2?maker=9MFYCwDxmiqXdsAqzy5j7xVCv1cWuhLD9ytYTNyJsy4H","https://dexscreener.com/solana/DtR4D9FtVoTX2569gaL837ZgrB6wNjj6tkmnX9Rdk9B2?maker=9MFYCwDxmiqXdsAqzy5j7xVCv1cWuhLD9ytYTNyJsy4H")</f>
        <v/>
      </c>
    </row>
    <row r="107">
      <c r="A107" t="inlineStr">
        <is>
          <t>JB2wezZLdzWfnaCfHxLg193RS3Rh51ThiXxEDWQDpump</t>
        </is>
      </c>
      <c r="B107" t="inlineStr">
        <is>
          <t>LABUBU</t>
        </is>
      </c>
      <c r="C107" t="n">
        <v>0</v>
      </c>
      <c r="D107" t="n">
        <v>6.13</v>
      </c>
      <c r="E107" t="n">
        <v>0.04</v>
      </c>
      <c r="F107" t="n">
        <v>143.36</v>
      </c>
      <c r="G107" t="n">
        <v>149.49</v>
      </c>
      <c r="H107" t="n">
        <v>68</v>
      </c>
      <c r="I107" t="n">
        <v>68</v>
      </c>
      <c r="J107" t="n">
        <v>-1</v>
      </c>
      <c r="K107" t="n">
        <v>-1</v>
      </c>
      <c r="L107">
        <f>HYPERLINK("https://www.defined.fi/sol/JB2wezZLdzWfnaCfHxLg193RS3Rh51ThiXxEDWQDpump?maker=9MFYCwDxmiqXdsAqzy5j7xVCv1cWuhLD9ytYTNyJsy4H","https://www.defined.fi/sol/JB2wezZLdzWfnaCfHxLg193RS3Rh51ThiXxEDWQDpump?maker=9MFYCwDxmiqXdsAqzy5j7xVCv1cWuhLD9ytYTNyJsy4H")</f>
        <v/>
      </c>
      <c r="M107">
        <f>HYPERLINK("https://dexscreener.com/solana/JB2wezZLdzWfnaCfHxLg193RS3Rh51ThiXxEDWQDpump?maker=9MFYCwDxmiqXdsAqzy5j7xVCv1cWuhLD9ytYTNyJsy4H","https://dexscreener.com/solana/JB2wezZLdzWfnaCfHxLg193RS3Rh51ThiXxEDWQDpump?maker=9MFYCwDxmiqXdsAqzy5j7xVCv1cWuhLD9ytYTNyJsy4H")</f>
        <v/>
      </c>
    </row>
    <row r="108">
      <c r="A108" t="inlineStr">
        <is>
          <t>74Rq6Bmckiq8qvARhdqxPfQtkQsxsqVKCbDQL5PKpump</t>
        </is>
      </c>
      <c r="B108" t="inlineStr">
        <is>
          <t>$UGLYDOG</t>
        </is>
      </c>
      <c r="C108" t="n">
        <v>0</v>
      </c>
      <c r="D108" t="n">
        <v>0.066</v>
      </c>
      <c r="E108" t="n">
        <v>0.07000000000000001</v>
      </c>
      <c r="F108" t="n">
        <v>0.894</v>
      </c>
      <c r="G108" t="n">
        <v>0.96</v>
      </c>
      <c r="H108" t="n">
        <v>5</v>
      </c>
      <c r="I108" t="n">
        <v>5</v>
      </c>
      <c r="J108" t="n">
        <v>-1</v>
      </c>
      <c r="K108" t="n">
        <v>-1</v>
      </c>
      <c r="L108">
        <f>HYPERLINK("https://www.defined.fi/sol/74Rq6Bmckiq8qvARhdqxPfQtkQsxsqVKCbDQL5PKpump?maker=9MFYCwDxmiqXdsAqzy5j7xVCv1cWuhLD9ytYTNyJsy4H","https://www.defined.fi/sol/74Rq6Bmckiq8qvARhdqxPfQtkQsxsqVKCbDQL5PKpump?maker=9MFYCwDxmiqXdsAqzy5j7xVCv1cWuhLD9ytYTNyJsy4H")</f>
        <v/>
      </c>
      <c r="M108">
        <f>HYPERLINK("https://dexscreener.com/solana/74Rq6Bmckiq8qvARhdqxPfQtkQsxsqVKCbDQL5PKpump?maker=9MFYCwDxmiqXdsAqzy5j7xVCv1cWuhLD9ytYTNyJsy4H","https://dexscreener.com/solana/74Rq6Bmckiq8qvARhdqxPfQtkQsxsqVKCbDQL5PKpump?maker=9MFYCwDxmiqXdsAqzy5j7xVCv1cWuhLD9ytYTNyJsy4H")</f>
        <v/>
      </c>
    </row>
    <row r="109">
      <c r="A109" t="inlineStr">
        <is>
          <t>6D7NaB2xsLd7cauWu1wKk6KBsJohJmP2qZH9GEfVi5Ui</t>
        </is>
      </c>
      <c r="B109" t="inlineStr">
        <is>
          <t>SC</t>
        </is>
      </c>
      <c r="C109" t="n">
        <v>0</v>
      </c>
      <c r="D109" t="n">
        <v>-8.800000000000001</v>
      </c>
      <c r="E109" t="n">
        <v>-0.05</v>
      </c>
      <c r="F109" t="n">
        <v>199.09</v>
      </c>
      <c r="G109" t="n">
        <v>168.33</v>
      </c>
      <c r="H109" t="n">
        <v>73</v>
      </c>
      <c r="I109" t="n">
        <v>88</v>
      </c>
      <c r="J109" t="n">
        <v>-1</v>
      </c>
      <c r="K109" t="n">
        <v>-1</v>
      </c>
      <c r="L109">
        <f>HYPERLINK("https://www.defined.fi/sol/6D7NaB2xsLd7cauWu1wKk6KBsJohJmP2qZH9GEfVi5Ui?maker=9MFYCwDxmiqXdsAqzy5j7xVCv1cWuhLD9ytYTNyJsy4H","https://www.defined.fi/sol/6D7NaB2xsLd7cauWu1wKk6KBsJohJmP2qZH9GEfVi5Ui?maker=9MFYCwDxmiqXdsAqzy5j7xVCv1cWuhLD9ytYTNyJsy4H")</f>
        <v/>
      </c>
      <c r="M109">
        <f>HYPERLINK("https://dexscreener.com/solana/6D7NaB2xsLd7cauWu1wKk6KBsJohJmP2qZH9GEfVi5Ui?maker=9MFYCwDxmiqXdsAqzy5j7xVCv1cWuhLD9ytYTNyJsy4H","https://dexscreener.com/solana/6D7NaB2xsLd7cauWu1wKk6KBsJohJmP2qZH9GEfVi5Ui?maker=9MFYCwDxmiqXdsAqzy5j7xVCv1cWuhLD9ytYTNyJsy4H")</f>
        <v/>
      </c>
    </row>
    <row r="110">
      <c r="A110" t="inlineStr">
        <is>
          <t>WENWENvqqNya429ubCdR81ZmD69brwQaaBYY6p3LCpk</t>
        </is>
      </c>
      <c r="B110" t="inlineStr">
        <is>
          <t>WEN</t>
        </is>
      </c>
      <c r="C110" t="n">
        <v>0</v>
      </c>
      <c r="D110" t="n">
        <v>2.5</v>
      </c>
      <c r="E110" t="n">
        <v>0.01</v>
      </c>
      <c r="F110" t="n">
        <v>235.07</v>
      </c>
      <c r="G110" t="n">
        <v>237.65</v>
      </c>
      <c r="H110" t="n">
        <v>42</v>
      </c>
      <c r="I110" t="n">
        <v>36</v>
      </c>
      <c r="J110" t="n">
        <v>-1</v>
      </c>
      <c r="K110" t="n">
        <v>-1</v>
      </c>
      <c r="L110">
        <f>HYPERLINK("https://www.defined.fi/sol/WENWENvqqNya429ubCdR81ZmD69brwQaaBYY6p3LCpk?maker=9MFYCwDxmiqXdsAqzy5j7xVCv1cWuhLD9ytYTNyJsy4H","https://www.defined.fi/sol/WENWENvqqNya429ubCdR81ZmD69brwQaaBYY6p3LCpk?maker=9MFYCwDxmiqXdsAqzy5j7xVCv1cWuhLD9ytYTNyJsy4H")</f>
        <v/>
      </c>
      <c r="M110">
        <f>HYPERLINK("https://dexscreener.com/solana/WENWENvqqNya429ubCdR81ZmD69brwQaaBYY6p3LCpk?maker=9MFYCwDxmiqXdsAqzy5j7xVCv1cWuhLD9ytYTNyJsy4H","https://dexscreener.com/solana/WENWENvqqNya429ubCdR81ZmD69brwQaaBYY6p3LCpk?maker=9MFYCwDxmiqXdsAqzy5j7xVCv1cWuhLD9ytYTNyJsy4H")</f>
        <v/>
      </c>
    </row>
    <row r="111">
      <c r="A111" t="inlineStr">
        <is>
          <t>6ogzHhzdrQr9Pgv6hZ2MNze7UrzBMAFyBBWUYp1Fhitx</t>
        </is>
      </c>
      <c r="B111" t="inlineStr">
        <is>
          <t>RETARDIO</t>
        </is>
      </c>
      <c r="C111" t="n">
        <v>0</v>
      </c>
      <c r="D111" t="n">
        <v>-18.02</v>
      </c>
      <c r="E111" t="n">
        <v>-0.02</v>
      </c>
      <c r="F111" t="n">
        <v>1567.24</v>
      </c>
      <c r="G111" t="n">
        <v>1100.62</v>
      </c>
      <c r="H111" t="n">
        <v>126</v>
      </c>
      <c r="I111" t="n">
        <v>93</v>
      </c>
      <c r="J111" t="n">
        <v>-1</v>
      </c>
      <c r="K111" t="n">
        <v>-1</v>
      </c>
      <c r="L111">
        <f>HYPERLINK("https://www.defined.fi/sol/6ogzHhzdrQr9Pgv6hZ2MNze7UrzBMAFyBBWUYp1Fhitx?maker=9MFYCwDxmiqXdsAqzy5j7xVCv1cWuhLD9ytYTNyJsy4H","https://www.defined.fi/sol/6ogzHhzdrQr9Pgv6hZ2MNze7UrzBMAFyBBWUYp1Fhitx?maker=9MFYCwDxmiqXdsAqzy5j7xVCv1cWuhLD9ytYTNyJsy4H")</f>
        <v/>
      </c>
      <c r="M111">
        <f>HYPERLINK("https://dexscreener.com/solana/6ogzHhzdrQr9Pgv6hZ2MNze7UrzBMAFyBBWUYp1Fhitx?maker=9MFYCwDxmiqXdsAqzy5j7xVCv1cWuhLD9ytYTNyJsy4H","https://dexscreener.com/solana/6ogzHhzdrQr9Pgv6hZ2MNze7UrzBMAFyBBWUYp1Fhitx?maker=9MFYCwDxmiqXdsAqzy5j7xVCv1cWuhLD9ytYTNyJsy4H")</f>
        <v/>
      </c>
    </row>
    <row r="112">
      <c r="A112" t="inlineStr">
        <is>
          <t>umgcPr2uQHzmCerCu6kSPBiaUdMWZewRRQmQ54Apump</t>
        </is>
      </c>
      <c r="B112" t="inlineStr">
        <is>
          <t>Taylor</t>
        </is>
      </c>
      <c r="C112" t="n">
        <v>0</v>
      </c>
      <c r="D112" t="n">
        <v>2.1</v>
      </c>
      <c r="E112" t="n">
        <v>0.04</v>
      </c>
      <c r="F112" t="n">
        <v>54.07</v>
      </c>
      <c r="G112" t="n">
        <v>56.18</v>
      </c>
      <c r="H112" t="n">
        <v>45</v>
      </c>
      <c r="I112" t="n">
        <v>45</v>
      </c>
      <c r="J112" t="n">
        <v>-1</v>
      </c>
      <c r="K112" t="n">
        <v>-1</v>
      </c>
      <c r="L112">
        <f>HYPERLINK("https://www.defined.fi/sol/umgcPr2uQHzmCerCu6kSPBiaUdMWZewRRQmQ54Apump?maker=9MFYCwDxmiqXdsAqzy5j7xVCv1cWuhLD9ytYTNyJsy4H","https://www.defined.fi/sol/umgcPr2uQHzmCerCu6kSPBiaUdMWZewRRQmQ54Apump?maker=9MFYCwDxmiqXdsAqzy5j7xVCv1cWuhLD9ytYTNyJsy4H")</f>
        <v/>
      </c>
      <c r="M112">
        <f>HYPERLINK("https://dexscreener.com/solana/umgcPr2uQHzmCerCu6kSPBiaUdMWZewRRQmQ54Apump?maker=9MFYCwDxmiqXdsAqzy5j7xVCv1cWuhLD9ytYTNyJsy4H","https://dexscreener.com/solana/umgcPr2uQHzmCerCu6kSPBiaUdMWZewRRQmQ54Apump?maker=9MFYCwDxmiqXdsAqzy5j7xVCv1cWuhLD9ytYTNyJsy4H")</f>
        <v/>
      </c>
    </row>
    <row r="113">
      <c r="A113" t="inlineStr">
        <is>
          <t>8wXtPeU6557ETkp9WHFY1n1EcU6NxDvbAggHGsMYiHsB</t>
        </is>
      </c>
      <c r="B113" t="inlineStr">
        <is>
          <t>GME</t>
        </is>
      </c>
      <c r="C113" t="n">
        <v>0</v>
      </c>
      <c r="D113" t="n">
        <v>2.46</v>
      </c>
      <c r="E113" t="n">
        <v>0.03</v>
      </c>
      <c r="F113" t="n">
        <v>63.83</v>
      </c>
      <c r="G113" t="n">
        <v>156.64</v>
      </c>
      <c r="H113" t="n">
        <v>38</v>
      </c>
      <c r="I113" t="n">
        <v>39</v>
      </c>
      <c r="J113" t="n">
        <v>-1</v>
      </c>
      <c r="K113" t="n">
        <v>-1</v>
      </c>
      <c r="L113">
        <f>HYPERLINK("https://www.defined.fi/sol/8wXtPeU6557ETkp9WHFY1n1EcU6NxDvbAggHGsMYiHsB?maker=9MFYCwDxmiqXdsAqzy5j7xVCv1cWuhLD9ytYTNyJsy4H","https://www.defined.fi/sol/8wXtPeU6557ETkp9WHFY1n1EcU6NxDvbAggHGsMYiHsB?maker=9MFYCwDxmiqXdsAqzy5j7xVCv1cWuhLD9ytYTNyJsy4H")</f>
        <v/>
      </c>
      <c r="M113">
        <f>HYPERLINK("https://dexscreener.com/solana/8wXtPeU6557ETkp9WHFY1n1EcU6NxDvbAggHGsMYiHsB?maker=9MFYCwDxmiqXdsAqzy5j7xVCv1cWuhLD9ytYTNyJsy4H","https://dexscreener.com/solana/8wXtPeU6557ETkp9WHFY1n1EcU6NxDvbAggHGsMYiHsB?maker=9MFYCwDxmiqXdsAqzy5j7xVCv1cWuhLD9ytYTNyJsy4H")</f>
        <v/>
      </c>
    </row>
    <row r="114">
      <c r="A114" t="inlineStr">
        <is>
          <t>4YK1njyeCkBuXG6phNtidJWKCbBhB659iwGkUJx98P5Z</t>
        </is>
      </c>
      <c r="B114" t="inlineStr">
        <is>
          <t>DOLAN</t>
        </is>
      </c>
      <c r="C114" t="n">
        <v>0</v>
      </c>
      <c r="D114" t="n">
        <v>13.76</v>
      </c>
      <c r="E114" t="n">
        <v>0.02</v>
      </c>
      <c r="F114" t="n">
        <v>751.46</v>
      </c>
      <c r="G114" t="n">
        <v>789.58</v>
      </c>
      <c r="H114" t="n">
        <v>180</v>
      </c>
      <c r="I114" t="n">
        <v>180</v>
      </c>
      <c r="J114" t="n">
        <v>-1</v>
      </c>
      <c r="K114" t="n">
        <v>-1</v>
      </c>
      <c r="L114">
        <f>HYPERLINK("https://www.defined.fi/sol/4YK1njyeCkBuXG6phNtidJWKCbBhB659iwGkUJx98P5Z?maker=9MFYCwDxmiqXdsAqzy5j7xVCv1cWuhLD9ytYTNyJsy4H","https://www.defined.fi/sol/4YK1njyeCkBuXG6phNtidJWKCbBhB659iwGkUJx98P5Z?maker=9MFYCwDxmiqXdsAqzy5j7xVCv1cWuhLD9ytYTNyJsy4H")</f>
        <v/>
      </c>
      <c r="M114">
        <f>HYPERLINK("https://dexscreener.com/solana/4YK1njyeCkBuXG6phNtidJWKCbBhB659iwGkUJx98P5Z?maker=9MFYCwDxmiqXdsAqzy5j7xVCv1cWuhLD9ytYTNyJsy4H","https://dexscreener.com/solana/4YK1njyeCkBuXG6phNtidJWKCbBhB659iwGkUJx98P5Z?maker=9MFYCwDxmiqXdsAqzy5j7xVCv1cWuhLD9ytYTNyJsy4H")</f>
        <v/>
      </c>
    </row>
    <row r="115">
      <c r="A115" t="inlineStr">
        <is>
          <t>J9SXKctbZVws65vjBHL91mqStzq5an1xZxdi6a4h853o</t>
        </is>
      </c>
      <c r="B115" t="inlineStr">
        <is>
          <t>HODL</t>
        </is>
      </c>
      <c r="C115" t="n">
        <v>0</v>
      </c>
      <c r="D115" t="n">
        <v>7.22</v>
      </c>
      <c r="E115" t="n">
        <v>0.02</v>
      </c>
      <c r="F115" t="n">
        <v>301.2</v>
      </c>
      <c r="G115" t="n">
        <v>308.52</v>
      </c>
      <c r="H115" t="n">
        <v>108</v>
      </c>
      <c r="I115" t="n">
        <v>108</v>
      </c>
      <c r="J115" t="n">
        <v>-1</v>
      </c>
      <c r="K115" t="n">
        <v>-1</v>
      </c>
      <c r="L115">
        <f>HYPERLINK("https://www.defined.fi/sol/J9SXKctbZVws65vjBHL91mqStzq5an1xZxdi6a4h853o?maker=9MFYCwDxmiqXdsAqzy5j7xVCv1cWuhLD9ytYTNyJsy4H","https://www.defined.fi/sol/J9SXKctbZVws65vjBHL91mqStzq5an1xZxdi6a4h853o?maker=9MFYCwDxmiqXdsAqzy5j7xVCv1cWuhLD9ytYTNyJsy4H")</f>
        <v/>
      </c>
      <c r="M115">
        <f>HYPERLINK("https://dexscreener.com/solana/J9SXKctbZVws65vjBHL91mqStzq5an1xZxdi6a4h853o?maker=9MFYCwDxmiqXdsAqzy5j7xVCv1cWuhLD9ytYTNyJsy4H","https://dexscreener.com/solana/J9SXKctbZVws65vjBHL91mqStzq5an1xZxdi6a4h853o?maker=9MFYCwDxmiqXdsAqzy5j7xVCv1cWuhLD9ytYTNyJsy4H")</f>
        <v/>
      </c>
    </row>
    <row r="116">
      <c r="A116" t="inlineStr">
        <is>
          <t>BreuhVohXX5fv6q41uyb3sojtAuGoGaiAhKBMtcrpump</t>
        </is>
      </c>
      <c r="B116" t="inlineStr">
        <is>
          <t>hehe</t>
        </is>
      </c>
      <c r="C116" t="n">
        <v>0</v>
      </c>
      <c r="D116" t="n">
        <v>3.94</v>
      </c>
      <c r="E116" t="n">
        <v>0.06</v>
      </c>
      <c r="F116" t="n">
        <v>86.39</v>
      </c>
      <c r="G116" t="n">
        <v>71.53</v>
      </c>
      <c r="H116" t="n">
        <v>47</v>
      </c>
      <c r="I116" t="n">
        <v>43</v>
      </c>
      <c r="J116" t="n">
        <v>-1</v>
      </c>
      <c r="K116" t="n">
        <v>-1</v>
      </c>
      <c r="L116">
        <f>HYPERLINK("https://www.defined.fi/sol/BreuhVohXX5fv6q41uyb3sojtAuGoGaiAhKBMtcrpump?maker=9MFYCwDxmiqXdsAqzy5j7xVCv1cWuhLD9ytYTNyJsy4H","https://www.defined.fi/sol/BreuhVohXX5fv6q41uyb3sojtAuGoGaiAhKBMtcrpump?maker=9MFYCwDxmiqXdsAqzy5j7xVCv1cWuhLD9ytYTNyJsy4H")</f>
        <v/>
      </c>
      <c r="M116">
        <f>HYPERLINK("https://dexscreener.com/solana/BreuhVohXX5fv6q41uyb3sojtAuGoGaiAhKBMtcrpump?maker=9MFYCwDxmiqXdsAqzy5j7xVCv1cWuhLD9ytYTNyJsy4H","https://dexscreener.com/solana/BreuhVohXX5fv6q41uyb3sojtAuGoGaiAhKBMtcrpump?maker=9MFYCwDxmiqXdsAqzy5j7xVCv1cWuhLD9ytYTNyJsy4H")</f>
        <v/>
      </c>
    </row>
    <row r="117">
      <c r="A117" t="inlineStr">
        <is>
          <t>GDfnEsia2WLAW5t8yx2X5j2mkfA74i5kwGdDuZHt7XmG</t>
        </is>
      </c>
      <c r="B117" t="inlineStr">
        <is>
          <t>CROWN</t>
        </is>
      </c>
      <c r="C117" t="n">
        <v>0</v>
      </c>
      <c r="D117" t="n">
        <v>1.63</v>
      </c>
      <c r="E117" t="n">
        <v>0.03</v>
      </c>
      <c r="F117" t="n">
        <v>58.51</v>
      </c>
      <c r="G117" t="n">
        <v>60.15</v>
      </c>
      <c r="H117" t="n">
        <v>15</v>
      </c>
      <c r="I117" t="n">
        <v>15</v>
      </c>
      <c r="J117" t="n">
        <v>-1</v>
      </c>
      <c r="K117" t="n">
        <v>-1</v>
      </c>
      <c r="L117">
        <f>HYPERLINK("https://www.defined.fi/sol/GDfnEsia2WLAW5t8yx2X5j2mkfA74i5kwGdDuZHt7XmG?maker=9MFYCwDxmiqXdsAqzy5j7xVCv1cWuhLD9ytYTNyJsy4H","https://www.defined.fi/sol/GDfnEsia2WLAW5t8yx2X5j2mkfA74i5kwGdDuZHt7XmG?maker=9MFYCwDxmiqXdsAqzy5j7xVCv1cWuhLD9ytYTNyJsy4H")</f>
        <v/>
      </c>
      <c r="M117">
        <f>HYPERLINK("https://dexscreener.com/solana/GDfnEsia2WLAW5t8yx2X5j2mkfA74i5kwGdDuZHt7XmG?maker=9MFYCwDxmiqXdsAqzy5j7xVCv1cWuhLD9ytYTNyJsy4H","https://dexscreener.com/solana/GDfnEsia2WLAW5t8yx2X5j2mkfA74i5kwGdDuZHt7XmG?maker=9MFYCwDxmiqXdsAqzy5j7xVCv1cWuhLD9ytYTNyJsy4H")</f>
        <v/>
      </c>
    </row>
    <row r="118">
      <c r="A118" t="inlineStr">
        <is>
          <t>69kdRLyP5DTRkpHraaSZAQbWmAwzF9guKjZfzMXzcbAs</t>
        </is>
      </c>
      <c r="B118" t="inlineStr">
        <is>
          <t>USA</t>
        </is>
      </c>
      <c r="C118" t="n">
        <v>0</v>
      </c>
      <c r="D118" t="n">
        <v>21.07</v>
      </c>
      <c r="E118" t="n">
        <v>0.01</v>
      </c>
      <c r="F118" t="n">
        <v>1420.46</v>
      </c>
      <c r="G118" t="n">
        <v>1443.06</v>
      </c>
      <c r="H118" t="n">
        <v>188</v>
      </c>
      <c r="I118" t="n">
        <v>188</v>
      </c>
      <c r="J118" t="n">
        <v>-1</v>
      </c>
      <c r="K118" t="n">
        <v>-1</v>
      </c>
      <c r="L118">
        <f>HYPERLINK("https://www.defined.fi/sol/69kdRLyP5DTRkpHraaSZAQbWmAwzF9guKjZfzMXzcbAs?maker=9MFYCwDxmiqXdsAqzy5j7xVCv1cWuhLD9ytYTNyJsy4H","https://www.defined.fi/sol/69kdRLyP5DTRkpHraaSZAQbWmAwzF9guKjZfzMXzcbAs?maker=9MFYCwDxmiqXdsAqzy5j7xVCv1cWuhLD9ytYTNyJsy4H")</f>
        <v/>
      </c>
      <c r="M118">
        <f>HYPERLINK("https://dexscreener.com/solana/69kdRLyP5DTRkpHraaSZAQbWmAwzF9guKjZfzMXzcbAs?maker=9MFYCwDxmiqXdsAqzy5j7xVCv1cWuhLD9ytYTNyJsy4H","https://dexscreener.com/solana/69kdRLyP5DTRkpHraaSZAQbWmAwzF9guKjZfzMXzcbAs?maker=9MFYCwDxmiqXdsAqzy5j7xVCv1cWuhLD9ytYTNyJsy4H")</f>
        <v/>
      </c>
    </row>
    <row r="119">
      <c r="A119" t="inlineStr">
        <is>
          <t>H7ed7UgcLp3ax4X1CQ5WuWDn6d1pprfMMYiv5ejwLWWU</t>
        </is>
      </c>
      <c r="B119" t="inlineStr">
        <is>
          <t>CHONKY</t>
        </is>
      </c>
      <c r="C119" t="n">
        <v>0</v>
      </c>
      <c r="D119" t="n">
        <v>2.04</v>
      </c>
      <c r="E119" t="n">
        <v>0.08</v>
      </c>
      <c r="F119" t="n">
        <v>15.94</v>
      </c>
      <c r="G119" t="n">
        <v>63.82</v>
      </c>
      <c r="H119" t="n">
        <v>8</v>
      </c>
      <c r="I119" t="n">
        <v>8</v>
      </c>
      <c r="J119" t="n">
        <v>-1</v>
      </c>
      <c r="K119" t="n">
        <v>-1</v>
      </c>
      <c r="L119">
        <f>HYPERLINK("https://www.defined.fi/sol/H7ed7UgcLp3ax4X1CQ5WuWDn6d1pprfMMYiv5ejwLWWU?maker=9MFYCwDxmiqXdsAqzy5j7xVCv1cWuhLD9ytYTNyJsy4H","https://www.defined.fi/sol/H7ed7UgcLp3ax4X1CQ5WuWDn6d1pprfMMYiv5ejwLWWU?maker=9MFYCwDxmiqXdsAqzy5j7xVCv1cWuhLD9ytYTNyJsy4H")</f>
        <v/>
      </c>
      <c r="M119">
        <f>HYPERLINK("https://dexscreener.com/solana/H7ed7UgcLp3ax4X1CQ5WuWDn6d1pprfMMYiv5ejwLWWU?maker=9MFYCwDxmiqXdsAqzy5j7xVCv1cWuhLD9ytYTNyJsy4H","https://dexscreener.com/solana/H7ed7UgcLp3ax4X1CQ5WuWDn6d1pprfMMYiv5ejwLWWU?maker=9MFYCwDxmiqXdsAqzy5j7xVCv1cWuhLD9ytYTNyJsy4H")</f>
        <v/>
      </c>
    </row>
    <row r="120">
      <c r="A120" t="inlineStr">
        <is>
          <t>2fUFhZyd47Mapv9wcfXh5gnQwFXtqcYu9xAN4THBpump</t>
        </is>
      </c>
      <c r="B120" t="inlineStr">
        <is>
          <t>RNT</t>
        </is>
      </c>
      <c r="C120" t="n">
        <v>0</v>
      </c>
      <c r="D120" t="n">
        <v>0.641</v>
      </c>
      <c r="E120" t="n">
        <v>0.02</v>
      </c>
      <c r="F120" t="n">
        <v>28.48</v>
      </c>
      <c r="G120" t="n">
        <v>29.83</v>
      </c>
      <c r="H120" t="n">
        <v>22</v>
      </c>
      <c r="I120" t="n">
        <v>22</v>
      </c>
      <c r="J120" t="n">
        <v>-1</v>
      </c>
      <c r="K120" t="n">
        <v>-1</v>
      </c>
      <c r="L120">
        <f>HYPERLINK("https://www.defined.fi/sol/2fUFhZyd47Mapv9wcfXh5gnQwFXtqcYu9xAN4THBpump?maker=9MFYCwDxmiqXdsAqzy5j7xVCv1cWuhLD9ytYTNyJsy4H","https://www.defined.fi/sol/2fUFhZyd47Mapv9wcfXh5gnQwFXtqcYu9xAN4THBpump?maker=9MFYCwDxmiqXdsAqzy5j7xVCv1cWuhLD9ytYTNyJsy4H")</f>
        <v/>
      </c>
      <c r="M120">
        <f>HYPERLINK("https://dexscreener.com/solana/2fUFhZyd47Mapv9wcfXh5gnQwFXtqcYu9xAN4THBpump?maker=9MFYCwDxmiqXdsAqzy5j7xVCv1cWuhLD9ytYTNyJsy4H","https://dexscreener.com/solana/2fUFhZyd47Mapv9wcfXh5gnQwFXtqcYu9xAN4THBpump?maker=9MFYCwDxmiqXdsAqzy5j7xVCv1cWuhLD9ytYTNyJsy4H")</f>
        <v/>
      </c>
    </row>
    <row r="121">
      <c r="A121" t="inlineStr">
        <is>
          <t>mchXra9PGqbMPuJ5FW9YxkkoSVKWAhyu5xP5tk4pump</t>
        </is>
      </c>
      <c r="B121" t="inlineStr">
        <is>
          <t>Gaia</t>
        </is>
      </c>
      <c r="C121" t="n">
        <v>0</v>
      </c>
      <c r="D121" t="n">
        <v>0.37</v>
      </c>
      <c r="E121" t="n">
        <v>0.03</v>
      </c>
      <c r="F121" t="n">
        <v>12.02</v>
      </c>
      <c r="G121" t="n">
        <v>12.39</v>
      </c>
      <c r="H121" t="n">
        <v>19</v>
      </c>
      <c r="I121" t="n">
        <v>19</v>
      </c>
      <c r="J121" t="n">
        <v>-1</v>
      </c>
      <c r="K121" t="n">
        <v>-1</v>
      </c>
      <c r="L121">
        <f>HYPERLINK("https://www.defined.fi/sol/mchXra9PGqbMPuJ5FW9YxkkoSVKWAhyu5xP5tk4pump?maker=9MFYCwDxmiqXdsAqzy5j7xVCv1cWuhLD9ytYTNyJsy4H","https://www.defined.fi/sol/mchXra9PGqbMPuJ5FW9YxkkoSVKWAhyu5xP5tk4pump?maker=9MFYCwDxmiqXdsAqzy5j7xVCv1cWuhLD9ytYTNyJsy4H")</f>
        <v/>
      </c>
      <c r="M121">
        <f>HYPERLINK("https://dexscreener.com/solana/mchXra9PGqbMPuJ5FW9YxkkoSVKWAhyu5xP5tk4pump?maker=9MFYCwDxmiqXdsAqzy5j7xVCv1cWuhLD9ytYTNyJsy4H","https://dexscreener.com/solana/mchXra9PGqbMPuJ5FW9YxkkoSVKWAhyu5xP5tk4pump?maker=9MFYCwDxmiqXdsAqzy5j7xVCv1cWuhLD9ytYTNyJsy4H")</f>
        <v/>
      </c>
    </row>
    <row r="122">
      <c r="A122" t="inlineStr">
        <is>
          <t>4h8LjZWUfUQVgbEZ29UzTuGXNW6rwrJis78ZU66ekkPV</t>
        </is>
      </c>
      <c r="B122" t="inlineStr">
        <is>
          <t>TRUMP</t>
        </is>
      </c>
      <c r="C122" t="n">
        <v>0</v>
      </c>
      <c r="D122" t="n">
        <v>0.038</v>
      </c>
      <c r="E122" t="n">
        <v>0.04</v>
      </c>
      <c r="F122" t="n">
        <v>0.859</v>
      </c>
      <c r="G122" t="n">
        <v>0.897</v>
      </c>
      <c r="H122" t="n">
        <v>2</v>
      </c>
      <c r="I122" t="n">
        <v>2</v>
      </c>
      <c r="J122" t="n">
        <v>-1</v>
      </c>
      <c r="K122" t="n">
        <v>-1</v>
      </c>
      <c r="L122">
        <f>HYPERLINK("https://www.defined.fi/sol/4h8LjZWUfUQVgbEZ29UzTuGXNW6rwrJis78ZU66ekkPV?maker=9MFYCwDxmiqXdsAqzy5j7xVCv1cWuhLD9ytYTNyJsy4H","https://www.defined.fi/sol/4h8LjZWUfUQVgbEZ29UzTuGXNW6rwrJis78ZU66ekkPV?maker=9MFYCwDxmiqXdsAqzy5j7xVCv1cWuhLD9ytYTNyJsy4H")</f>
        <v/>
      </c>
      <c r="M122">
        <f>HYPERLINK("https://dexscreener.com/solana/4h8LjZWUfUQVgbEZ29UzTuGXNW6rwrJis78ZU66ekkPV?maker=9MFYCwDxmiqXdsAqzy5j7xVCv1cWuhLD9ytYTNyJsy4H","https://dexscreener.com/solana/4h8LjZWUfUQVgbEZ29UzTuGXNW6rwrJis78ZU66ekkPV?maker=9MFYCwDxmiqXdsAqzy5j7xVCv1cWuhLD9ytYTNyJsy4H")</f>
        <v/>
      </c>
    </row>
    <row r="123">
      <c r="A123" t="inlineStr">
        <is>
          <t>BMpFQJXd7KBLJBp174fKCFcDxyrd1cTXaFvcudJLpump</t>
        </is>
      </c>
      <c r="B123" t="inlineStr">
        <is>
          <t>TREE</t>
        </is>
      </c>
      <c r="C123" t="n">
        <v>0</v>
      </c>
      <c r="D123" t="n">
        <v>7.92</v>
      </c>
      <c r="E123" t="n">
        <v>0.05</v>
      </c>
      <c r="F123" t="n">
        <v>146.93</v>
      </c>
      <c r="G123" t="n">
        <v>209.14</v>
      </c>
      <c r="H123" t="n">
        <v>137</v>
      </c>
      <c r="I123" t="n">
        <v>156</v>
      </c>
      <c r="J123" t="n">
        <v>-1</v>
      </c>
      <c r="K123" t="n">
        <v>-1</v>
      </c>
      <c r="L123">
        <f>HYPERLINK("https://www.defined.fi/sol/BMpFQJXd7KBLJBp174fKCFcDxyrd1cTXaFvcudJLpump?maker=9MFYCwDxmiqXdsAqzy5j7xVCv1cWuhLD9ytYTNyJsy4H","https://www.defined.fi/sol/BMpFQJXd7KBLJBp174fKCFcDxyrd1cTXaFvcudJLpump?maker=9MFYCwDxmiqXdsAqzy5j7xVCv1cWuhLD9ytYTNyJsy4H")</f>
        <v/>
      </c>
      <c r="M123">
        <f>HYPERLINK("https://dexscreener.com/solana/BMpFQJXd7KBLJBp174fKCFcDxyrd1cTXaFvcudJLpump?maker=9MFYCwDxmiqXdsAqzy5j7xVCv1cWuhLD9ytYTNyJsy4H","https://dexscreener.com/solana/BMpFQJXd7KBLJBp174fKCFcDxyrd1cTXaFvcudJLpump?maker=9MFYCwDxmiqXdsAqzy5j7xVCv1cWuhLD9ytYTNyJsy4H")</f>
        <v/>
      </c>
    </row>
    <row r="124">
      <c r="A124" t="inlineStr">
        <is>
          <t>GBP4L3RPgCowEs67tJKxwRJYv1Ed3h2cQVgVnwRJGQp6</t>
        </is>
      </c>
      <c r="B124" t="inlineStr">
        <is>
          <t>ETH</t>
        </is>
      </c>
      <c r="C124" t="n">
        <v>0</v>
      </c>
      <c r="D124" t="n">
        <v>0.006</v>
      </c>
      <c r="E124" t="n">
        <v>-1</v>
      </c>
      <c r="F124" t="n">
        <v>0.157</v>
      </c>
      <c r="G124" t="n">
        <v>0.534</v>
      </c>
      <c r="H124" t="n">
        <v>4</v>
      </c>
      <c r="I124" t="n">
        <v>3</v>
      </c>
      <c r="J124" t="n">
        <v>-1</v>
      </c>
      <c r="K124" t="n">
        <v>-1</v>
      </c>
      <c r="L124">
        <f>HYPERLINK("https://www.defined.fi/sol/GBP4L3RPgCowEs67tJKxwRJYv1Ed3h2cQVgVnwRJGQp6?maker=9MFYCwDxmiqXdsAqzy5j7xVCv1cWuhLD9ytYTNyJsy4H","https://www.defined.fi/sol/GBP4L3RPgCowEs67tJKxwRJYv1Ed3h2cQVgVnwRJGQp6?maker=9MFYCwDxmiqXdsAqzy5j7xVCv1cWuhLD9ytYTNyJsy4H")</f>
        <v/>
      </c>
      <c r="M124">
        <f>HYPERLINK("https://dexscreener.com/solana/GBP4L3RPgCowEs67tJKxwRJYv1Ed3h2cQVgVnwRJGQp6?maker=9MFYCwDxmiqXdsAqzy5j7xVCv1cWuhLD9ytYTNyJsy4H","https://dexscreener.com/solana/GBP4L3RPgCowEs67tJKxwRJYv1Ed3h2cQVgVnwRJGQp6?maker=9MFYCwDxmiqXdsAqzy5j7xVCv1cWuhLD9ytYTNyJsy4H")</f>
        <v/>
      </c>
    </row>
    <row r="125">
      <c r="A125" t="inlineStr">
        <is>
          <t>7BgBvyjrZX1YKz4oh9mjb8ZScatkkwb8DzFx7LoiVkM3</t>
        </is>
      </c>
      <c r="B125" t="inlineStr">
        <is>
          <t>SLERF</t>
        </is>
      </c>
      <c r="C125" t="n">
        <v>0</v>
      </c>
      <c r="D125" t="n">
        <v>-7.22</v>
      </c>
      <c r="E125" t="n">
        <v>-0.04</v>
      </c>
      <c r="F125" t="n">
        <v>222.01</v>
      </c>
      <c r="G125" t="n">
        <v>386.45</v>
      </c>
      <c r="H125" t="n">
        <v>21</v>
      </c>
      <c r="I125" t="n">
        <v>22</v>
      </c>
      <c r="J125" t="n">
        <v>-1</v>
      </c>
      <c r="K125" t="n">
        <v>-1</v>
      </c>
      <c r="L125">
        <f>HYPERLINK("https://www.defined.fi/sol/7BgBvyjrZX1YKz4oh9mjb8ZScatkkwb8DzFx7LoiVkM3?maker=9MFYCwDxmiqXdsAqzy5j7xVCv1cWuhLD9ytYTNyJsy4H","https://www.defined.fi/sol/7BgBvyjrZX1YKz4oh9mjb8ZScatkkwb8DzFx7LoiVkM3?maker=9MFYCwDxmiqXdsAqzy5j7xVCv1cWuhLD9ytYTNyJsy4H")</f>
        <v/>
      </c>
      <c r="M125">
        <f>HYPERLINK("https://dexscreener.com/solana/7BgBvyjrZX1YKz4oh9mjb8ZScatkkwb8DzFx7LoiVkM3?maker=9MFYCwDxmiqXdsAqzy5j7xVCv1cWuhLD9ytYTNyJsy4H","https://dexscreener.com/solana/7BgBvyjrZX1YKz4oh9mjb8ZScatkkwb8DzFx7LoiVkM3?maker=9MFYCwDxmiqXdsAqzy5j7xVCv1cWuhLD9ytYTNyJsy4H")</f>
        <v/>
      </c>
    </row>
    <row r="126">
      <c r="A126" t="inlineStr">
        <is>
          <t>2VYVwrwSNM8WxbFdPU4KQpZUB9FWCenFFoDqvpHQ7rZE</t>
        </is>
      </c>
      <c r="B126" t="inlineStr">
        <is>
          <t>CUFF</t>
        </is>
      </c>
      <c r="C126" t="n">
        <v>0</v>
      </c>
      <c r="D126" t="n">
        <v>0.782</v>
      </c>
      <c r="E126" t="n">
        <v>0.06</v>
      </c>
      <c r="F126" t="n">
        <v>4.51</v>
      </c>
      <c r="G126" t="n">
        <v>16.64</v>
      </c>
      <c r="H126" t="n">
        <v>12</v>
      </c>
      <c r="I126" t="n">
        <v>14</v>
      </c>
      <c r="J126" t="n">
        <v>-1</v>
      </c>
      <c r="K126" t="n">
        <v>-1</v>
      </c>
      <c r="L126">
        <f>HYPERLINK("https://www.defined.fi/sol/2VYVwrwSNM8WxbFdPU4KQpZUB9FWCenFFoDqvpHQ7rZE?maker=9MFYCwDxmiqXdsAqzy5j7xVCv1cWuhLD9ytYTNyJsy4H","https://www.defined.fi/sol/2VYVwrwSNM8WxbFdPU4KQpZUB9FWCenFFoDqvpHQ7rZE?maker=9MFYCwDxmiqXdsAqzy5j7xVCv1cWuhLD9ytYTNyJsy4H")</f>
        <v/>
      </c>
      <c r="M126">
        <f>HYPERLINK("https://dexscreener.com/solana/2VYVwrwSNM8WxbFdPU4KQpZUB9FWCenFFoDqvpHQ7rZE?maker=9MFYCwDxmiqXdsAqzy5j7xVCv1cWuhLD9ytYTNyJsy4H","https://dexscreener.com/solana/2VYVwrwSNM8WxbFdPU4KQpZUB9FWCenFFoDqvpHQ7rZE?maker=9MFYCwDxmiqXdsAqzy5j7xVCv1cWuhLD9ytYTNyJsy4H")</f>
        <v/>
      </c>
    </row>
    <row r="127">
      <c r="A127" t="inlineStr">
        <is>
          <t>6CNHDCzD5RkvBWxxyokQQNQPjFWgoHF94D7BmC73X6ZK</t>
        </is>
      </c>
      <c r="B127" t="inlineStr">
        <is>
          <t>GECKO</t>
        </is>
      </c>
      <c r="C127" t="n">
        <v>0</v>
      </c>
      <c r="D127" t="n">
        <v>0.232</v>
      </c>
      <c r="E127" t="n">
        <v>0.04</v>
      </c>
      <c r="F127" t="n">
        <v>6.1</v>
      </c>
      <c r="G127" t="n">
        <v>6.34</v>
      </c>
      <c r="H127" t="n">
        <v>11</v>
      </c>
      <c r="I127" t="n">
        <v>11</v>
      </c>
      <c r="J127" t="n">
        <v>-1</v>
      </c>
      <c r="K127" t="n">
        <v>-1</v>
      </c>
      <c r="L127">
        <f>HYPERLINK("https://www.defined.fi/sol/6CNHDCzD5RkvBWxxyokQQNQPjFWgoHF94D7BmC73X6ZK?maker=9MFYCwDxmiqXdsAqzy5j7xVCv1cWuhLD9ytYTNyJsy4H","https://www.defined.fi/sol/6CNHDCzD5RkvBWxxyokQQNQPjFWgoHF94D7BmC73X6ZK?maker=9MFYCwDxmiqXdsAqzy5j7xVCv1cWuhLD9ytYTNyJsy4H")</f>
        <v/>
      </c>
      <c r="M127">
        <f>HYPERLINK("https://dexscreener.com/solana/6CNHDCzD5RkvBWxxyokQQNQPjFWgoHF94D7BmC73X6ZK?maker=9MFYCwDxmiqXdsAqzy5j7xVCv1cWuhLD9ytYTNyJsy4H","https://dexscreener.com/solana/6CNHDCzD5RkvBWxxyokQQNQPjFWgoHF94D7BmC73X6ZK?maker=9MFYCwDxmiqXdsAqzy5j7xVCv1cWuhLD9ytYTNyJsy4H")</f>
        <v/>
      </c>
    </row>
    <row r="128">
      <c r="A128" t="inlineStr">
        <is>
          <t>E99fN4tCRb1tQphXK1DU7prXji6hMzxETyPNJro19Fwz</t>
        </is>
      </c>
      <c r="B128" t="inlineStr">
        <is>
          <t>SOLCAT</t>
        </is>
      </c>
      <c r="C128" t="n">
        <v>0</v>
      </c>
      <c r="D128" t="n">
        <v>0.018</v>
      </c>
      <c r="E128" t="n">
        <v>0.01</v>
      </c>
      <c r="F128" t="n">
        <v>2.03</v>
      </c>
      <c r="G128" t="n">
        <v>2.05</v>
      </c>
      <c r="H128" t="n">
        <v>3</v>
      </c>
      <c r="I128" t="n">
        <v>3</v>
      </c>
      <c r="J128" t="n">
        <v>-1</v>
      </c>
      <c r="K128" t="n">
        <v>-1</v>
      </c>
      <c r="L128">
        <f>HYPERLINK("https://www.defined.fi/sol/E99fN4tCRb1tQphXK1DU7prXji6hMzxETyPNJro19Fwz?maker=9MFYCwDxmiqXdsAqzy5j7xVCv1cWuhLD9ytYTNyJsy4H","https://www.defined.fi/sol/E99fN4tCRb1tQphXK1DU7prXji6hMzxETyPNJro19Fwz?maker=9MFYCwDxmiqXdsAqzy5j7xVCv1cWuhLD9ytYTNyJsy4H")</f>
        <v/>
      </c>
      <c r="M128">
        <f>HYPERLINK("https://dexscreener.com/solana/E99fN4tCRb1tQphXK1DU7prXji6hMzxETyPNJro19Fwz?maker=9MFYCwDxmiqXdsAqzy5j7xVCv1cWuhLD9ytYTNyJsy4H","https://dexscreener.com/solana/E99fN4tCRb1tQphXK1DU7prXji6hMzxETyPNJro19Fwz?maker=9MFYCwDxmiqXdsAqzy5j7xVCv1cWuhLD9ytYTNyJsy4H")</f>
        <v/>
      </c>
    </row>
    <row r="129">
      <c r="A129" t="inlineStr">
        <is>
          <t>A8C3xuqscfmyLrte3VmTqrAq8kgMASius9AFNANwpump</t>
        </is>
      </c>
      <c r="B129" t="inlineStr">
        <is>
          <t>FWOG</t>
        </is>
      </c>
      <c r="C129" t="n">
        <v>0</v>
      </c>
      <c r="D129" t="n">
        <v>4.76</v>
      </c>
      <c r="E129" t="n">
        <v>0.01</v>
      </c>
      <c r="F129" t="n">
        <v>767.22</v>
      </c>
      <c r="G129" t="n">
        <v>1355.92</v>
      </c>
      <c r="H129" t="n">
        <v>69</v>
      </c>
      <c r="I129" t="n">
        <v>59</v>
      </c>
      <c r="J129" t="n">
        <v>-1</v>
      </c>
      <c r="K129" t="n">
        <v>-1</v>
      </c>
      <c r="L129">
        <f>HYPERLINK("https://www.defined.fi/sol/A8C3xuqscfmyLrte3VmTqrAq8kgMASius9AFNANwpump?maker=9MFYCwDxmiqXdsAqzy5j7xVCv1cWuhLD9ytYTNyJsy4H","https://www.defined.fi/sol/A8C3xuqscfmyLrte3VmTqrAq8kgMASius9AFNANwpump?maker=9MFYCwDxmiqXdsAqzy5j7xVCv1cWuhLD9ytYTNyJsy4H")</f>
        <v/>
      </c>
      <c r="M129">
        <f>HYPERLINK("https://dexscreener.com/solana/A8C3xuqscfmyLrte3VmTqrAq8kgMASius9AFNANwpump?maker=9MFYCwDxmiqXdsAqzy5j7xVCv1cWuhLD9ytYTNyJsy4H","https://dexscreener.com/solana/A8C3xuqscfmyLrte3VmTqrAq8kgMASius9AFNANwpump?maker=9MFYCwDxmiqXdsAqzy5j7xVCv1cWuhLD9ytYTNyJsy4H")</f>
        <v/>
      </c>
    </row>
    <row r="130">
      <c r="A130" t="inlineStr">
        <is>
          <t>5yxNbU8DgYJZNi3mPD9rs4XLh9ckXrhPjJ5VCujUWg5H</t>
        </is>
      </c>
      <c r="B130" t="inlineStr">
        <is>
          <t>Fronk</t>
        </is>
      </c>
      <c r="C130" t="n">
        <v>0</v>
      </c>
      <c r="D130" t="n">
        <v>1.25</v>
      </c>
      <c r="E130" t="n">
        <v>0.03</v>
      </c>
      <c r="F130" t="n">
        <v>37.95</v>
      </c>
      <c r="G130" t="n">
        <v>39.2</v>
      </c>
      <c r="H130" t="n">
        <v>47</v>
      </c>
      <c r="I130" t="n">
        <v>47</v>
      </c>
      <c r="J130" t="n">
        <v>-1</v>
      </c>
      <c r="K130" t="n">
        <v>-1</v>
      </c>
      <c r="L130">
        <f>HYPERLINK("https://www.defined.fi/sol/5yxNbU8DgYJZNi3mPD9rs4XLh9ckXrhPjJ5VCujUWg5H?maker=9MFYCwDxmiqXdsAqzy5j7xVCv1cWuhLD9ytYTNyJsy4H","https://www.defined.fi/sol/5yxNbU8DgYJZNi3mPD9rs4XLh9ckXrhPjJ5VCujUWg5H?maker=9MFYCwDxmiqXdsAqzy5j7xVCv1cWuhLD9ytYTNyJsy4H")</f>
        <v/>
      </c>
      <c r="M130">
        <f>HYPERLINK("https://dexscreener.com/solana/5yxNbU8DgYJZNi3mPD9rs4XLh9ckXrhPjJ5VCujUWg5H?maker=9MFYCwDxmiqXdsAqzy5j7xVCv1cWuhLD9ytYTNyJsy4H","https://dexscreener.com/solana/5yxNbU8DgYJZNi3mPD9rs4XLh9ckXrhPjJ5VCujUWg5H?maker=9MFYCwDxmiqXdsAqzy5j7xVCv1cWuhLD9ytYTNyJsy4H")</f>
        <v/>
      </c>
    </row>
    <row r="131">
      <c r="A131" t="inlineStr">
        <is>
          <t>DDti34vnkrCehR8fih6dTGpPuc3w8tL4XQ4QLQhc3xPa</t>
        </is>
      </c>
      <c r="B131" t="inlineStr">
        <is>
          <t>LSD</t>
        </is>
      </c>
      <c r="C131" t="n">
        <v>0</v>
      </c>
      <c r="D131" t="n">
        <v>3.12</v>
      </c>
      <c r="E131" t="n">
        <v>0.02</v>
      </c>
      <c r="F131" t="n">
        <v>141.72</v>
      </c>
      <c r="G131" t="n">
        <v>144.76</v>
      </c>
      <c r="H131" t="n">
        <v>53</v>
      </c>
      <c r="I131" t="n">
        <v>52</v>
      </c>
      <c r="J131" t="n">
        <v>-1</v>
      </c>
      <c r="K131" t="n">
        <v>-1</v>
      </c>
      <c r="L131">
        <f>HYPERLINK("https://www.defined.fi/sol/DDti34vnkrCehR8fih6dTGpPuc3w8tL4XQ4QLQhc3xPa?maker=9MFYCwDxmiqXdsAqzy5j7xVCv1cWuhLD9ytYTNyJsy4H","https://www.defined.fi/sol/DDti34vnkrCehR8fih6dTGpPuc3w8tL4XQ4QLQhc3xPa?maker=9MFYCwDxmiqXdsAqzy5j7xVCv1cWuhLD9ytYTNyJsy4H")</f>
        <v/>
      </c>
      <c r="M131">
        <f>HYPERLINK("https://dexscreener.com/solana/DDti34vnkrCehR8fih6dTGpPuc3w8tL4XQ4QLQhc3xPa?maker=9MFYCwDxmiqXdsAqzy5j7xVCv1cWuhLD9ytYTNyJsy4H","https://dexscreener.com/solana/DDti34vnkrCehR8fih6dTGpPuc3w8tL4XQ4QLQhc3xPa?maker=9MFYCwDxmiqXdsAqzy5j7xVCv1cWuhLD9ytYTNyJsy4H")</f>
        <v/>
      </c>
    </row>
    <row r="132">
      <c r="A132" t="inlineStr">
        <is>
          <t>APoM2sXUzdRHTkUjXSsdUheX1wPPdP4HFLotmtRNMU8P</t>
        </is>
      </c>
      <c r="B132" t="inlineStr">
        <is>
          <t>rot</t>
        </is>
      </c>
      <c r="C132" t="n">
        <v>0</v>
      </c>
      <c r="D132" t="n">
        <v>0.475</v>
      </c>
      <c r="E132" t="n">
        <v>0.05</v>
      </c>
      <c r="F132" t="n">
        <v>10.02</v>
      </c>
      <c r="G132" t="n">
        <v>10.49</v>
      </c>
      <c r="H132" t="n">
        <v>10</v>
      </c>
      <c r="I132" t="n">
        <v>10</v>
      </c>
      <c r="J132" t="n">
        <v>-1</v>
      </c>
      <c r="K132" t="n">
        <v>-1</v>
      </c>
      <c r="L132">
        <f>HYPERLINK("https://www.defined.fi/sol/APoM2sXUzdRHTkUjXSsdUheX1wPPdP4HFLotmtRNMU8P?maker=9MFYCwDxmiqXdsAqzy5j7xVCv1cWuhLD9ytYTNyJsy4H","https://www.defined.fi/sol/APoM2sXUzdRHTkUjXSsdUheX1wPPdP4HFLotmtRNMU8P?maker=9MFYCwDxmiqXdsAqzy5j7xVCv1cWuhLD9ytYTNyJsy4H")</f>
        <v/>
      </c>
      <c r="M132">
        <f>HYPERLINK("https://dexscreener.com/solana/APoM2sXUzdRHTkUjXSsdUheX1wPPdP4HFLotmtRNMU8P?maker=9MFYCwDxmiqXdsAqzy5j7xVCv1cWuhLD9ytYTNyJsy4H","https://dexscreener.com/solana/APoM2sXUzdRHTkUjXSsdUheX1wPPdP4HFLotmtRNMU8P?maker=9MFYCwDxmiqXdsAqzy5j7xVCv1cWuhLD9ytYTNyJsy4H")</f>
        <v/>
      </c>
    </row>
    <row r="133">
      <c r="A133" t="inlineStr">
        <is>
          <t>2cN9KpYY8RDax7G8szsNRfZWNNNejSVTHe7SoA1ipump</t>
        </is>
      </c>
      <c r="B133" t="inlineStr">
        <is>
          <t>NIGMA</t>
        </is>
      </c>
      <c r="C133" t="n">
        <v>0</v>
      </c>
      <c r="D133" t="n">
        <v>0.498</v>
      </c>
      <c r="E133" t="n">
        <v>0.12</v>
      </c>
      <c r="F133" t="n">
        <v>4.2</v>
      </c>
      <c r="G133" t="n">
        <v>4.7</v>
      </c>
      <c r="H133" t="n">
        <v>6</v>
      </c>
      <c r="I133" t="n">
        <v>6</v>
      </c>
      <c r="J133" t="n">
        <v>-1</v>
      </c>
      <c r="K133" t="n">
        <v>-1</v>
      </c>
      <c r="L133">
        <f>HYPERLINK("https://www.defined.fi/sol/2cN9KpYY8RDax7G8szsNRfZWNNNejSVTHe7SoA1ipump?maker=9MFYCwDxmiqXdsAqzy5j7xVCv1cWuhLD9ytYTNyJsy4H","https://www.defined.fi/sol/2cN9KpYY8RDax7G8szsNRfZWNNNejSVTHe7SoA1ipump?maker=9MFYCwDxmiqXdsAqzy5j7xVCv1cWuhLD9ytYTNyJsy4H")</f>
        <v/>
      </c>
      <c r="M133">
        <f>HYPERLINK("https://dexscreener.com/solana/2cN9KpYY8RDax7G8szsNRfZWNNNejSVTHe7SoA1ipump?maker=9MFYCwDxmiqXdsAqzy5j7xVCv1cWuhLD9ytYTNyJsy4H","https://dexscreener.com/solana/2cN9KpYY8RDax7G8szsNRfZWNNNejSVTHe7SoA1ipump?maker=9MFYCwDxmiqXdsAqzy5j7xVCv1cWuhLD9ytYTNyJsy4H")</f>
        <v/>
      </c>
    </row>
    <row r="134">
      <c r="A134" t="inlineStr">
        <is>
          <t>4UuGQgkD3rSeoXatXRWwRfRd21G87d5LiCfkVzNNv1Tt</t>
        </is>
      </c>
      <c r="B134" t="inlineStr">
        <is>
          <t>XSB</t>
        </is>
      </c>
      <c r="C134" t="n">
        <v>0</v>
      </c>
      <c r="D134" t="n">
        <v>0.092</v>
      </c>
      <c r="E134" t="n">
        <v>-1</v>
      </c>
      <c r="F134" t="n">
        <v>0.064</v>
      </c>
      <c r="G134" t="n">
        <v>0.156</v>
      </c>
      <c r="H134" t="n">
        <v>1</v>
      </c>
      <c r="I134" t="n">
        <v>1</v>
      </c>
      <c r="J134" t="n">
        <v>-1</v>
      </c>
      <c r="K134" t="n">
        <v>-1</v>
      </c>
      <c r="L134">
        <f>HYPERLINK("https://www.defined.fi/sol/4UuGQgkD3rSeoXatXRWwRfRd21G87d5LiCfkVzNNv1Tt?maker=9MFYCwDxmiqXdsAqzy5j7xVCv1cWuhLD9ytYTNyJsy4H","https://www.defined.fi/sol/4UuGQgkD3rSeoXatXRWwRfRd21G87d5LiCfkVzNNv1Tt?maker=9MFYCwDxmiqXdsAqzy5j7xVCv1cWuhLD9ytYTNyJsy4H")</f>
        <v/>
      </c>
      <c r="M134">
        <f>HYPERLINK("https://dexscreener.com/solana/4UuGQgkD3rSeoXatXRWwRfRd21G87d5LiCfkVzNNv1Tt?maker=9MFYCwDxmiqXdsAqzy5j7xVCv1cWuhLD9ytYTNyJsy4H","https://dexscreener.com/solana/4UuGQgkD3rSeoXatXRWwRfRd21G87d5LiCfkVzNNv1Tt?maker=9MFYCwDxmiqXdsAqzy5j7xVCv1cWuhLD9ytYTNyJsy4H")</f>
        <v/>
      </c>
    </row>
    <row r="135">
      <c r="A135" t="inlineStr">
        <is>
          <t>FHHeb1ji8Qm5Nq68S8zPV9HCPbE7YBdBmV7fgqYRpump</t>
        </is>
      </c>
      <c r="B135" t="inlineStr">
        <is>
          <t>Moon</t>
        </is>
      </c>
      <c r="C135" t="n">
        <v>0</v>
      </c>
      <c r="D135" t="n">
        <v>0.547</v>
      </c>
      <c r="E135" t="n">
        <v>0.03</v>
      </c>
      <c r="F135" t="n">
        <v>16.66</v>
      </c>
      <c r="G135" t="n">
        <v>17.2</v>
      </c>
      <c r="H135" t="n">
        <v>24</v>
      </c>
      <c r="I135" t="n">
        <v>24</v>
      </c>
      <c r="J135" t="n">
        <v>-1</v>
      </c>
      <c r="K135" t="n">
        <v>-1</v>
      </c>
      <c r="L135">
        <f>HYPERLINK("https://www.defined.fi/sol/FHHeb1ji8Qm5Nq68S8zPV9HCPbE7YBdBmV7fgqYRpump?maker=9MFYCwDxmiqXdsAqzy5j7xVCv1cWuhLD9ytYTNyJsy4H","https://www.defined.fi/sol/FHHeb1ji8Qm5Nq68S8zPV9HCPbE7YBdBmV7fgqYRpump?maker=9MFYCwDxmiqXdsAqzy5j7xVCv1cWuhLD9ytYTNyJsy4H")</f>
        <v/>
      </c>
      <c r="M135">
        <f>HYPERLINK("https://dexscreener.com/solana/FHHeb1ji8Qm5Nq68S8zPV9HCPbE7YBdBmV7fgqYRpump?maker=9MFYCwDxmiqXdsAqzy5j7xVCv1cWuhLD9ytYTNyJsy4H","https://dexscreener.com/solana/FHHeb1ji8Qm5Nq68S8zPV9HCPbE7YBdBmV7fgqYRpump?maker=9MFYCwDxmiqXdsAqzy5j7xVCv1cWuhLD9ytYTNyJsy4H")</f>
        <v/>
      </c>
    </row>
    <row r="136">
      <c r="A136" t="inlineStr">
        <is>
          <t>6tVZVjcppH2BZ9Xj5yFU1Zt34m2rYcyDqqpSeMDZpump</t>
        </is>
      </c>
      <c r="B136" t="inlineStr">
        <is>
          <t>miharu</t>
        </is>
      </c>
      <c r="C136" t="n">
        <v>0</v>
      </c>
      <c r="D136" t="n">
        <v>12.33</v>
      </c>
      <c r="E136" t="n">
        <v>0.04</v>
      </c>
      <c r="F136" t="n">
        <v>342.27</v>
      </c>
      <c r="G136" t="n">
        <v>354</v>
      </c>
      <c r="H136" t="n">
        <v>133</v>
      </c>
      <c r="I136" t="n">
        <v>132</v>
      </c>
      <c r="J136" t="n">
        <v>-1</v>
      </c>
      <c r="K136" t="n">
        <v>-1</v>
      </c>
      <c r="L136">
        <f>HYPERLINK("https://www.defined.fi/sol/6tVZVjcppH2BZ9Xj5yFU1Zt34m2rYcyDqqpSeMDZpump?maker=9MFYCwDxmiqXdsAqzy5j7xVCv1cWuhLD9ytYTNyJsy4H","https://www.defined.fi/sol/6tVZVjcppH2BZ9Xj5yFU1Zt34m2rYcyDqqpSeMDZpump?maker=9MFYCwDxmiqXdsAqzy5j7xVCv1cWuhLD9ytYTNyJsy4H")</f>
        <v/>
      </c>
      <c r="M136">
        <f>HYPERLINK("https://dexscreener.com/solana/6tVZVjcppH2BZ9Xj5yFU1Zt34m2rYcyDqqpSeMDZpump?maker=9MFYCwDxmiqXdsAqzy5j7xVCv1cWuhLD9ytYTNyJsy4H","https://dexscreener.com/solana/6tVZVjcppH2BZ9Xj5yFU1Zt34m2rYcyDqqpSeMDZpump?maker=9MFYCwDxmiqXdsAqzy5j7xVCv1cWuhLD9ytYTNyJsy4H")</f>
        <v/>
      </c>
    </row>
    <row r="137">
      <c r="A137" t="inlineStr">
        <is>
          <t>Hax9LTgsQkze1YFychnBLtFH8gYbQKtKfWKKg2SP6gdD</t>
        </is>
      </c>
      <c r="B137" t="inlineStr">
        <is>
          <t>TAI</t>
        </is>
      </c>
      <c r="C137" t="n">
        <v>0</v>
      </c>
      <c r="D137" t="n">
        <v>0.042</v>
      </c>
      <c r="E137" t="n">
        <v>0.01</v>
      </c>
      <c r="F137" t="n">
        <v>5.79</v>
      </c>
      <c r="G137" t="n">
        <v>5.83</v>
      </c>
      <c r="H137" t="n">
        <v>3</v>
      </c>
      <c r="I137" t="n">
        <v>3</v>
      </c>
      <c r="J137" t="n">
        <v>-1</v>
      </c>
      <c r="K137" t="n">
        <v>-1</v>
      </c>
      <c r="L137">
        <f>HYPERLINK("https://www.defined.fi/sol/Hax9LTgsQkze1YFychnBLtFH8gYbQKtKfWKKg2SP6gdD?maker=9MFYCwDxmiqXdsAqzy5j7xVCv1cWuhLD9ytYTNyJsy4H","https://www.defined.fi/sol/Hax9LTgsQkze1YFychnBLtFH8gYbQKtKfWKKg2SP6gdD?maker=9MFYCwDxmiqXdsAqzy5j7xVCv1cWuhLD9ytYTNyJsy4H")</f>
        <v/>
      </c>
      <c r="M137">
        <f>HYPERLINK("https://dexscreener.com/solana/Hax9LTgsQkze1YFychnBLtFH8gYbQKtKfWKKg2SP6gdD?maker=9MFYCwDxmiqXdsAqzy5j7xVCv1cWuhLD9ytYTNyJsy4H","https://dexscreener.com/solana/Hax9LTgsQkze1YFychnBLtFH8gYbQKtKfWKKg2SP6gdD?maker=9MFYCwDxmiqXdsAqzy5j7xVCv1cWuhLD9ytYTNyJsy4H")</f>
        <v/>
      </c>
    </row>
    <row r="138">
      <c r="A138" t="inlineStr">
        <is>
          <t>7dHbWXmci3dT8UFYWYZweBLXgycu7Y3iL6trKn1Y7ARj</t>
        </is>
      </c>
      <c r="B138" t="inlineStr">
        <is>
          <t>stSOL</t>
        </is>
      </c>
      <c r="C138" t="n">
        <v>0</v>
      </c>
      <c r="D138" t="n">
        <v>5.62</v>
      </c>
      <c r="E138" t="n">
        <v>0.05</v>
      </c>
      <c r="F138" t="n">
        <v>149.05</v>
      </c>
      <c r="G138" t="n">
        <v>117.05</v>
      </c>
      <c r="H138" t="n">
        <v>5</v>
      </c>
      <c r="I138" t="n">
        <v>4</v>
      </c>
      <c r="J138" t="n">
        <v>-1</v>
      </c>
      <c r="K138" t="n">
        <v>-1</v>
      </c>
      <c r="L138">
        <f>HYPERLINK("https://www.defined.fi/sol/7dHbWXmci3dT8UFYWYZweBLXgycu7Y3iL6trKn1Y7ARj?maker=9MFYCwDxmiqXdsAqzy5j7xVCv1cWuhLD9ytYTNyJsy4H","https://www.defined.fi/sol/7dHbWXmci3dT8UFYWYZweBLXgycu7Y3iL6trKn1Y7ARj?maker=9MFYCwDxmiqXdsAqzy5j7xVCv1cWuhLD9ytYTNyJsy4H")</f>
        <v/>
      </c>
      <c r="M138">
        <f>HYPERLINK("https://dexscreener.com/solana/7dHbWXmci3dT8UFYWYZweBLXgycu7Y3iL6trKn1Y7ARj?maker=9MFYCwDxmiqXdsAqzy5j7xVCv1cWuhLD9ytYTNyJsy4H","https://dexscreener.com/solana/7dHbWXmci3dT8UFYWYZweBLXgycu7Y3iL6trKn1Y7ARj?maker=9MFYCwDxmiqXdsAqzy5j7xVCv1cWuhLD9ytYTNyJsy4H")</f>
        <v/>
      </c>
    </row>
    <row r="139">
      <c r="A139" t="inlineStr">
        <is>
          <t>DHoadXCbf6TcadkcMGJ8kFRdDa2sXPQ1KrgodUDRpump</t>
        </is>
      </c>
      <c r="B139" t="inlineStr">
        <is>
          <t>CHIIKAWA</t>
        </is>
      </c>
      <c r="C139" t="n">
        <v>0</v>
      </c>
      <c r="D139" t="n">
        <v>0.782</v>
      </c>
      <c r="E139" t="n">
        <v>0.04</v>
      </c>
      <c r="F139" t="n">
        <v>19.26</v>
      </c>
      <c r="G139" t="n">
        <v>20.05</v>
      </c>
      <c r="H139" t="n">
        <v>27</v>
      </c>
      <c r="I139" t="n">
        <v>27</v>
      </c>
      <c r="J139" t="n">
        <v>-1</v>
      </c>
      <c r="K139" t="n">
        <v>-1</v>
      </c>
      <c r="L139">
        <f>HYPERLINK("https://www.defined.fi/sol/DHoadXCbf6TcadkcMGJ8kFRdDa2sXPQ1KrgodUDRpump?maker=9MFYCwDxmiqXdsAqzy5j7xVCv1cWuhLD9ytYTNyJsy4H","https://www.defined.fi/sol/DHoadXCbf6TcadkcMGJ8kFRdDa2sXPQ1KrgodUDRpump?maker=9MFYCwDxmiqXdsAqzy5j7xVCv1cWuhLD9ytYTNyJsy4H")</f>
        <v/>
      </c>
      <c r="M139">
        <f>HYPERLINK("https://dexscreener.com/solana/DHoadXCbf6TcadkcMGJ8kFRdDa2sXPQ1KrgodUDRpump?maker=9MFYCwDxmiqXdsAqzy5j7xVCv1cWuhLD9ytYTNyJsy4H","https://dexscreener.com/solana/DHoadXCbf6TcadkcMGJ8kFRdDa2sXPQ1KrgodUDRpump?maker=9MFYCwDxmiqXdsAqzy5j7xVCv1cWuhLD9ytYTNyJsy4H")</f>
        <v/>
      </c>
    </row>
    <row r="140">
      <c r="A140" t="inlineStr">
        <is>
          <t>BGaumRqjesfv7jHecTG4cZJNJKt4eJGpTPeFqt3rpump</t>
        </is>
      </c>
      <c r="B140" t="inlineStr">
        <is>
          <t>Gapeape</t>
        </is>
      </c>
      <c r="C140" t="n">
        <v>0</v>
      </c>
      <c r="D140" t="n">
        <v>0.2</v>
      </c>
      <c r="E140" t="n">
        <v>0.07000000000000001</v>
      </c>
      <c r="F140" t="n">
        <v>2.9</v>
      </c>
      <c r="G140" t="n">
        <v>3.1</v>
      </c>
      <c r="H140" t="n">
        <v>6</v>
      </c>
      <c r="I140" t="n">
        <v>6</v>
      </c>
      <c r="J140" t="n">
        <v>-1</v>
      </c>
      <c r="K140" t="n">
        <v>-1</v>
      </c>
      <c r="L140">
        <f>HYPERLINK("https://www.defined.fi/sol/BGaumRqjesfv7jHecTG4cZJNJKt4eJGpTPeFqt3rpump?maker=9MFYCwDxmiqXdsAqzy5j7xVCv1cWuhLD9ytYTNyJsy4H","https://www.defined.fi/sol/BGaumRqjesfv7jHecTG4cZJNJKt4eJGpTPeFqt3rpump?maker=9MFYCwDxmiqXdsAqzy5j7xVCv1cWuhLD9ytYTNyJsy4H")</f>
        <v/>
      </c>
      <c r="M140">
        <f>HYPERLINK("https://dexscreener.com/solana/BGaumRqjesfv7jHecTG4cZJNJKt4eJGpTPeFqt3rpump?maker=9MFYCwDxmiqXdsAqzy5j7xVCv1cWuhLD9ytYTNyJsy4H","https://dexscreener.com/solana/BGaumRqjesfv7jHecTG4cZJNJKt4eJGpTPeFqt3rpump?maker=9MFYCwDxmiqXdsAqzy5j7xVCv1cWuhLD9ytYTNyJsy4H")</f>
        <v/>
      </c>
    </row>
    <row r="141">
      <c r="A141" t="inlineStr">
        <is>
          <t>27G8MtK7VtTcCHkpASjSDdkWWYfoqT6ggEuKidVJidD4</t>
        </is>
      </c>
      <c r="B141" t="inlineStr">
        <is>
          <t>JLP</t>
        </is>
      </c>
      <c r="C141" t="n">
        <v>0</v>
      </c>
      <c r="D141" t="n">
        <v>-5.12</v>
      </c>
      <c r="E141" t="n">
        <v>-0</v>
      </c>
      <c r="F141" t="n">
        <v>23300</v>
      </c>
      <c r="G141" t="n">
        <v>23300</v>
      </c>
      <c r="H141" t="n">
        <v>637</v>
      </c>
      <c r="I141" t="n">
        <v>637</v>
      </c>
      <c r="J141" t="n">
        <v>-1</v>
      </c>
      <c r="K141" t="n">
        <v>-1</v>
      </c>
      <c r="L141">
        <f>HYPERLINK("https://www.defined.fi/sol/27G8MtK7VtTcCHkpASjSDdkWWYfoqT6ggEuKidVJidD4?maker=9MFYCwDxmiqXdsAqzy5j7xVCv1cWuhLD9ytYTNyJsy4H","https://www.defined.fi/sol/27G8MtK7VtTcCHkpASjSDdkWWYfoqT6ggEuKidVJidD4?maker=9MFYCwDxmiqXdsAqzy5j7xVCv1cWuhLD9ytYTNyJsy4H")</f>
        <v/>
      </c>
      <c r="M141">
        <f>HYPERLINK("https://dexscreener.com/solana/27G8MtK7VtTcCHkpASjSDdkWWYfoqT6ggEuKidVJidD4?maker=9MFYCwDxmiqXdsAqzy5j7xVCv1cWuhLD9ytYTNyJsy4H","https://dexscreener.com/solana/27G8MtK7VtTcCHkpASjSDdkWWYfoqT6ggEuKidVJidD4?maker=9MFYCwDxmiqXdsAqzy5j7xVCv1cWuhLD9ytYTNyJsy4H")</f>
        <v/>
      </c>
    </row>
    <row r="142">
      <c r="A142" t="inlineStr">
        <is>
          <t>7RrLheV7dSecVka3MfjYb4Wa6Z6uegNyzhpFeERsfFZP</t>
        </is>
      </c>
      <c r="B142" t="inlineStr">
        <is>
          <t>Retardia</t>
        </is>
      </c>
      <c r="C142" t="n">
        <v>0</v>
      </c>
      <c r="D142" t="n">
        <v>6.79</v>
      </c>
      <c r="E142" t="n">
        <v>0.04</v>
      </c>
      <c r="F142" t="n">
        <v>156.11</v>
      </c>
      <c r="G142" t="n">
        <v>162.9</v>
      </c>
      <c r="H142" t="n">
        <v>66</v>
      </c>
      <c r="I142" t="n">
        <v>66</v>
      </c>
      <c r="J142" t="n">
        <v>-1</v>
      </c>
      <c r="K142" t="n">
        <v>-1</v>
      </c>
      <c r="L142">
        <f>HYPERLINK("https://www.defined.fi/sol/7RrLheV7dSecVka3MfjYb4Wa6Z6uegNyzhpFeERsfFZP?maker=9MFYCwDxmiqXdsAqzy5j7xVCv1cWuhLD9ytYTNyJsy4H","https://www.defined.fi/sol/7RrLheV7dSecVka3MfjYb4Wa6Z6uegNyzhpFeERsfFZP?maker=9MFYCwDxmiqXdsAqzy5j7xVCv1cWuhLD9ytYTNyJsy4H")</f>
        <v/>
      </c>
      <c r="M142">
        <f>HYPERLINK("https://dexscreener.com/solana/7RrLheV7dSecVka3MfjYb4Wa6Z6uegNyzhpFeERsfFZP?maker=9MFYCwDxmiqXdsAqzy5j7xVCv1cWuhLD9ytYTNyJsy4H","https://dexscreener.com/solana/7RrLheV7dSecVka3MfjYb4Wa6Z6uegNyzhpFeERsfFZP?maker=9MFYCwDxmiqXdsAqzy5j7xVCv1cWuhLD9ytYTNyJsy4H")</f>
        <v/>
      </c>
    </row>
    <row r="143">
      <c r="A143" t="inlineStr">
        <is>
          <t>Fch1oixTPri8zxBnmdCEADoJW2toyFHxqDZacQkwdvSP</t>
        </is>
      </c>
      <c r="B143" t="inlineStr">
        <is>
          <t>HARAMBE</t>
        </is>
      </c>
      <c r="C143" t="n">
        <v>0</v>
      </c>
      <c r="D143" t="n">
        <v>5.02</v>
      </c>
      <c r="E143" t="n">
        <v>0.01</v>
      </c>
      <c r="F143" t="n">
        <v>501.04</v>
      </c>
      <c r="G143" t="n">
        <v>506.06</v>
      </c>
      <c r="H143" t="n">
        <v>92</v>
      </c>
      <c r="I143" t="n">
        <v>92</v>
      </c>
      <c r="J143" t="n">
        <v>-1</v>
      </c>
      <c r="K143" t="n">
        <v>-1</v>
      </c>
      <c r="L143">
        <f>HYPERLINK("https://www.defined.fi/sol/Fch1oixTPri8zxBnmdCEADoJW2toyFHxqDZacQkwdvSP?maker=9MFYCwDxmiqXdsAqzy5j7xVCv1cWuhLD9ytYTNyJsy4H","https://www.defined.fi/sol/Fch1oixTPri8zxBnmdCEADoJW2toyFHxqDZacQkwdvSP?maker=9MFYCwDxmiqXdsAqzy5j7xVCv1cWuhLD9ytYTNyJsy4H")</f>
        <v/>
      </c>
      <c r="M143">
        <f>HYPERLINK("https://dexscreener.com/solana/Fch1oixTPri8zxBnmdCEADoJW2toyFHxqDZacQkwdvSP?maker=9MFYCwDxmiqXdsAqzy5j7xVCv1cWuhLD9ytYTNyJsy4H","https://dexscreener.com/solana/Fch1oixTPri8zxBnmdCEADoJW2toyFHxqDZacQkwdvSP?maker=9MFYCwDxmiqXdsAqzy5j7xVCv1cWuhLD9ytYTNyJsy4H")</f>
        <v/>
      </c>
    </row>
    <row r="144">
      <c r="A144" t="inlineStr">
        <is>
          <t>LMFzmYL6y1FX8HsEmZ6yNKNzercBmtmpg2ZoLwuUboU</t>
        </is>
      </c>
      <c r="B144" t="inlineStr">
        <is>
          <t>LMF</t>
        </is>
      </c>
      <c r="C144" t="n">
        <v>0</v>
      </c>
      <c r="D144" t="n">
        <v>0.216</v>
      </c>
      <c r="E144" t="n">
        <v>0.04</v>
      </c>
      <c r="F144" t="n">
        <v>5.27</v>
      </c>
      <c r="G144" t="n">
        <v>5.49</v>
      </c>
      <c r="H144" t="n">
        <v>10</v>
      </c>
      <c r="I144" t="n">
        <v>10</v>
      </c>
      <c r="J144" t="n">
        <v>-1</v>
      </c>
      <c r="K144" t="n">
        <v>-1</v>
      </c>
      <c r="L144">
        <f>HYPERLINK("https://www.defined.fi/sol/LMFzmYL6y1FX8HsEmZ6yNKNzercBmtmpg2ZoLwuUboU?maker=9MFYCwDxmiqXdsAqzy5j7xVCv1cWuhLD9ytYTNyJsy4H","https://www.defined.fi/sol/LMFzmYL6y1FX8HsEmZ6yNKNzercBmtmpg2ZoLwuUboU?maker=9MFYCwDxmiqXdsAqzy5j7xVCv1cWuhLD9ytYTNyJsy4H")</f>
        <v/>
      </c>
      <c r="M144">
        <f>HYPERLINK("https://dexscreener.com/solana/LMFzmYL6y1FX8HsEmZ6yNKNzercBmtmpg2ZoLwuUboU?maker=9MFYCwDxmiqXdsAqzy5j7xVCv1cWuhLD9ytYTNyJsy4H","https://dexscreener.com/solana/LMFzmYL6y1FX8HsEmZ6yNKNzercBmtmpg2ZoLwuUboU?maker=9MFYCwDxmiqXdsAqzy5j7xVCv1cWuhLD9ytYTNyJsy4H")</f>
        <v/>
      </c>
    </row>
    <row r="145">
      <c r="A145" t="inlineStr">
        <is>
          <t>HnKkzR1YtFbUUxM6g3iVRS2RY68KHhGV7bNdfF1GCsJB</t>
        </is>
      </c>
      <c r="B145" t="inlineStr">
        <is>
          <t>KAMA</t>
        </is>
      </c>
      <c r="C145" t="n">
        <v>0</v>
      </c>
      <c r="D145" t="n">
        <v>3.08</v>
      </c>
      <c r="E145" t="n">
        <v>0.03</v>
      </c>
      <c r="F145" t="n">
        <v>117.88</v>
      </c>
      <c r="G145" t="n">
        <v>102.32</v>
      </c>
      <c r="H145" t="n">
        <v>32</v>
      </c>
      <c r="I145" t="n">
        <v>24</v>
      </c>
      <c r="J145" t="n">
        <v>-1</v>
      </c>
      <c r="K145" t="n">
        <v>-1</v>
      </c>
      <c r="L145">
        <f>HYPERLINK("https://www.defined.fi/sol/HnKkzR1YtFbUUxM6g3iVRS2RY68KHhGV7bNdfF1GCsJB?maker=9MFYCwDxmiqXdsAqzy5j7xVCv1cWuhLD9ytYTNyJsy4H","https://www.defined.fi/sol/HnKkzR1YtFbUUxM6g3iVRS2RY68KHhGV7bNdfF1GCsJB?maker=9MFYCwDxmiqXdsAqzy5j7xVCv1cWuhLD9ytYTNyJsy4H")</f>
        <v/>
      </c>
      <c r="M145">
        <f>HYPERLINK("https://dexscreener.com/solana/HnKkzR1YtFbUUxM6g3iVRS2RY68KHhGV7bNdfF1GCsJB?maker=9MFYCwDxmiqXdsAqzy5j7xVCv1cWuhLD9ytYTNyJsy4H","https://dexscreener.com/solana/HnKkzR1YtFbUUxM6g3iVRS2RY68KHhGV7bNdfF1GCsJB?maker=9MFYCwDxmiqXdsAqzy5j7xVCv1cWuhLD9ytYTNyJsy4H")</f>
        <v/>
      </c>
    </row>
    <row r="146">
      <c r="A146" t="inlineStr">
        <is>
          <t>FU1q8vJpZNUrmqsciSjp8bAKKidGsLmouB8CBdf8TKQv</t>
        </is>
      </c>
      <c r="B146" t="inlineStr">
        <is>
          <t>tremp</t>
        </is>
      </c>
      <c r="C146" t="n">
        <v>0</v>
      </c>
      <c r="D146" t="n">
        <v>0.126</v>
      </c>
      <c r="E146" t="n">
        <v>0</v>
      </c>
      <c r="F146" t="n">
        <v>272.56</v>
      </c>
      <c r="G146" t="n">
        <v>272.52</v>
      </c>
      <c r="H146" t="n">
        <v>92</v>
      </c>
      <c r="I146" t="n">
        <v>77</v>
      </c>
      <c r="J146" t="n">
        <v>-1</v>
      </c>
      <c r="K146" t="n">
        <v>-1</v>
      </c>
      <c r="L146">
        <f>HYPERLINK("https://www.defined.fi/sol/FU1q8vJpZNUrmqsciSjp8bAKKidGsLmouB8CBdf8TKQv?maker=9MFYCwDxmiqXdsAqzy5j7xVCv1cWuhLD9ytYTNyJsy4H","https://www.defined.fi/sol/FU1q8vJpZNUrmqsciSjp8bAKKidGsLmouB8CBdf8TKQv?maker=9MFYCwDxmiqXdsAqzy5j7xVCv1cWuhLD9ytYTNyJsy4H")</f>
        <v/>
      </c>
      <c r="M146">
        <f>HYPERLINK("https://dexscreener.com/solana/FU1q8vJpZNUrmqsciSjp8bAKKidGsLmouB8CBdf8TKQv?maker=9MFYCwDxmiqXdsAqzy5j7xVCv1cWuhLD9ytYTNyJsy4H","https://dexscreener.com/solana/FU1q8vJpZNUrmqsciSjp8bAKKidGsLmouB8CBdf8TKQv?maker=9MFYCwDxmiqXdsAqzy5j7xVCv1cWuhLD9ytYTNyJsy4H")</f>
        <v/>
      </c>
    </row>
    <row r="147">
      <c r="A147" t="inlineStr">
        <is>
          <t>4AoUaXuSmTrq8jRktFkubqWkxSWXR4DqH8xNgek8pump</t>
        </is>
      </c>
      <c r="B147" t="inlineStr">
        <is>
          <t>ogmilady</t>
        </is>
      </c>
      <c r="C147" t="n">
        <v>0</v>
      </c>
      <c r="D147" t="n">
        <v>0.716</v>
      </c>
      <c r="E147" t="n">
        <v>0.06</v>
      </c>
      <c r="F147" t="n">
        <v>12.61</v>
      </c>
      <c r="G147" t="n">
        <v>13.32</v>
      </c>
      <c r="H147" t="n">
        <v>24</v>
      </c>
      <c r="I147" t="n">
        <v>24</v>
      </c>
      <c r="J147" t="n">
        <v>-1</v>
      </c>
      <c r="K147" t="n">
        <v>-1</v>
      </c>
      <c r="L147">
        <f>HYPERLINK("https://www.defined.fi/sol/4AoUaXuSmTrq8jRktFkubqWkxSWXR4DqH8xNgek8pump?maker=9MFYCwDxmiqXdsAqzy5j7xVCv1cWuhLD9ytYTNyJsy4H","https://www.defined.fi/sol/4AoUaXuSmTrq8jRktFkubqWkxSWXR4DqH8xNgek8pump?maker=9MFYCwDxmiqXdsAqzy5j7xVCv1cWuhLD9ytYTNyJsy4H")</f>
        <v/>
      </c>
      <c r="M147">
        <f>HYPERLINK("https://dexscreener.com/solana/4AoUaXuSmTrq8jRktFkubqWkxSWXR4DqH8xNgek8pump?maker=9MFYCwDxmiqXdsAqzy5j7xVCv1cWuhLD9ytYTNyJsy4H","https://dexscreener.com/solana/4AoUaXuSmTrq8jRktFkubqWkxSWXR4DqH8xNgek8pump?maker=9MFYCwDxmiqXdsAqzy5j7xVCv1cWuhLD9ytYTNyJsy4H")</f>
        <v/>
      </c>
    </row>
    <row r="148">
      <c r="A148" t="inlineStr">
        <is>
          <t>8ymi88q5DtmdNTn2sPRNFkvMkszMHuLJ1e3RVdWjPa3s</t>
        </is>
      </c>
      <c r="B148" t="inlineStr">
        <is>
          <t>SDOGE</t>
        </is>
      </c>
      <c r="C148" t="n">
        <v>0</v>
      </c>
      <c r="D148" t="n">
        <v>2.26</v>
      </c>
      <c r="E148" t="n">
        <v>0.22</v>
      </c>
      <c r="F148" t="n">
        <v>8.369999999999999</v>
      </c>
      <c r="G148" t="n">
        <v>17.27</v>
      </c>
      <c r="H148" t="n">
        <v>8</v>
      </c>
      <c r="I148" t="n">
        <v>21</v>
      </c>
      <c r="J148" t="n">
        <v>-1</v>
      </c>
      <c r="K148" t="n">
        <v>-1</v>
      </c>
      <c r="L148">
        <f>HYPERLINK("https://www.defined.fi/sol/8ymi88q5DtmdNTn2sPRNFkvMkszMHuLJ1e3RVdWjPa3s?maker=9MFYCwDxmiqXdsAqzy5j7xVCv1cWuhLD9ytYTNyJsy4H","https://www.defined.fi/sol/8ymi88q5DtmdNTn2sPRNFkvMkszMHuLJ1e3RVdWjPa3s?maker=9MFYCwDxmiqXdsAqzy5j7xVCv1cWuhLD9ytYTNyJsy4H")</f>
        <v/>
      </c>
      <c r="M148">
        <f>HYPERLINK("https://dexscreener.com/solana/8ymi88q5DtmdNTn2sPRNFkvMkszMHuLJ1e3RVdWjPa3s?maker=9MFYCwDxmiqXdsAqzy5j7xVCv1cWuhLD9ytYTNyJsy4H","https://dexscreener.com/solana/8ymi88q5DtmdNTn2sPRNFkvMkszMHuLJ1e3RVdWjPa3s?maker=9MFYCwDxmiqXdsAqzy5j7xVCv1cWuhLD9ytYTNyJsy4H")</f>
        <v/>
      </c>
    </row>
    <row r="149">
      <c r="A149" t="inlineStr">
        <is>
          <t>hntyVP6YFm1Hg25TN9WGLqM12b8TQmcknKrdu1oxWux</t>
        </is>
      </c>
      <c r="B149" t="inlineStr">
        <is>
          <t>HNT</t>
        </is>
      </c>
      <c r="C149" t="n">
        <v>0</v>
      </c>
      <c r="D149" t="n">
        <v>1.67</v>
      </c>
      <c r="E149" t="n">
        <v>0.01</v>
      </c>
      <c r="F149" t="n">
        <v>224.42</v>
      </c>
      <c r="G149" t="n">
        <v>237.35</v>
      </c>
      <c r="H149" t="n">
        <v>35</v>
      </c>
      <c r="I149" t="n">
        <v>37</v>
      </c>
      <c r="J149" t="n">
        <v>-1</v>
      </c>
      <c r="K149" t="n">
        <v>-1</v>
      </c>
      <c r="L149">
        <f>HYPERLINK("https://www.defined.fi/sol/hntyVP6YFm1Hg25TN9WGLqM12b8TQmcknKrdu1oxWux?maker=9MFYCwDxmiqXdsAqzy5j7xVCv1cWuhLD9ytYTNyJsy4H","https://www.defined.fi/sol/hntyVP6YFm1Hg25TN9WGLqM12b8TQmcknKrdu1oxWux?maker=9MFYCwDxmiqXdsAqzy5j7xVCv1cWuhLD9ytYTNyJsy4H")</f>
        <v/>
      </c>
      <c r="M149">
        <f>HYPERLINK("https://dexscreener.com/solana/hntyVP6YFm1Hg25TN9WGLqM12b8TQmcknKrdu1oxWux?maker=9MFYCwDxmiqXdsAqzy5j7xVCv1cWuhLD9ytYTNyJsy4H","https://dexscreener.com/solana/hntyVP6YFm1Hg25TN9WGLqM12b8TQmcknKrdu1oxWux?maker=9MFYCwDxmiqXdsAqzy5j7xVCv1cWuhLD9ytYTNyJsy4H")</f>
        <v/>
      </c>
    </row>
    <row r="150">
      <c r="A150" t="inlineStr">
        <is>
          <t>AgHg9Q1s9aUhU7YNMH7c5pvCghFVSFcnCEJ4ePKjrDZg</t>
        </is>
      </c>
      <c r="B150" t="inlineStr">
        <is>
          <t>Thebes</t>
        </is>
      </c>
      <c r="C150" t="n">
        <v>0</v>
      </c>
      <c r="D150" t="n">
        <v>0.042</v>
      </c>
      <c r="E150" t="n">
        <v>0.03</v>
      </c>
      <c r="F150" t="n">
        <v>1.65</v>
      </c>
      <c r="G150" t="n">
        <v>1.69</v>
      </c>
      <c r="H150" t="n">
        <v>5</v>
      </c>
      <c r="I150" t="n">
        <v>5</v>
      </c>
      <c r="J150" t="n">
        <v>-1</v>
      </c>
      <c r="K150" t="n">
        <v>-1</v>
      </c>
      <c r="L150">
        <f>HYPERLINK("https://www.defined.fi/sol/AgHg9Q1s9aUhU7YNMH7c5pvCghFVSFcnCEJ4ePKjrDZg?maker=9MFYCwDxmiqXdsAqzy5j7xVCv1cWuhLD9ytYTNyJsy4H","https://www.defined.fi/sol/AgHg9Q1s9aUhU7YNMH7c5pvCghFVSFcnCEJ4ePKjrDZg?maker=9MFYCwDxmiqXdsAqzy5j7xVCv1cWuhLD9ytYTNyJsy4H")</f>
        <v/>
      </c>
      <c r="M150">
        <f>HYPERLINK("https://dexscreener.com/solana/AgHg9Q1s9aUhU7YNMH7c5pvCghFVSFcnCEJ4ePKjrDZg?maker=9MFYCwDxmiqXdsAqzy5j7xVCv1cWuhLD9ytYTNyJsy4H","https://dexscreener.com/solana/AgHg9Q1s9aUhU7YNMH7c5pvCghFVSFcnCEJ4ePKjrDZg?maker=9MFYCwDxmiqXdsAqzy5j7xVCv1cWuhLD9ytYTNyJsy4H")</f>
        <v/>
      </c>
    </row>
    <row r="151">
      <c r="A151" t="inlineStr">
        <is>
          <t>C1jXwDMkaLEpFUAJ8yrr7tLavCeNdZgbHC8rvcG1pump</t>
        </is>
      </c>
      <c r="B151" t="inlineStr">
        <is>
          <t>speed</t>
        </is>
      </c>
      <c r="C151" t="n">
        <v>0</v>
      </c>
      <c r="D151" t="n">
        <v>0.206</v>
      </c>
      <c r="E151" t="n">
        <v>0.04</v>
      </c>
      <c r="F151" t="n">
        <v>4.76</v>
      </c>
      <c r="G151" t="n">
        <v>4.97</v>
      </c>
      <c r="H151" t="n">
        <v>18</v>
      </c>
      <c r="I151" t="n">
        <v>18</v>
      </c>
      <c r="J151" t="n">
        <v>-1</v>
      </c>
      <c r="K151" t="n">
        <v>-1</v>
      </c>
      <c r="L151">
        <f>HYPERLINK("https://www.defined.fi/sol/C1jXwDMkaLEpFUAJ8yrr7tLavCeNdZgbHC8rvcG1pump?maker=9MFYCwDxmiqXdsAqzy5j7xVCv1cWuhLD9ytYTNyJsy4H","https://www.defined.fi/sol/C1jXwDMkaLEpFUAJ8yrr7tLavCeNdZgbHC8rvcG1pump?maker=9MFYCwDxmiqXdsAqzy5j7xVCv1cWuhLD9ytYTNyJsy4H")</f>
        <v/>
      </c>
      <c r="M151">
        <f>HYPERLINK("https://dexscreener.com/solana/C1jXwDMkaLEpFUAJ8yrr7tLavCeNdZgbHC8rvcG1pump?maker=9MFYCwDxmiqXdsAqzy5j7xVCv1cWuhLD9ytYTNyJsy4H","https://dexscreener.com/solana/C1jXwDMkaLEpFUAJ8yrr7tLavCeNdZgbHC8rvcG1pump?maker=9MFYCwDxmiqXdsAqzy5j7xVCv1cWuhLD9ytYTNyJsy4H")</f>
        <v/>
      </c>
    </row>
    <row r="152">
      <c r="A152" t="inlineStr">
        <is>
          <t>J1toso1uCk3RLmjorhTtrVwY9HJ7X8V9yYac6Y7kGCPn</t>
        </is>
      </c>
      <c r="B152" t="inlineStr">
        <is>
          <t>JitoSOL</t>
        </is>
      </c>
      <c r="C152" t="n">
        <v>0</v>
      </c>
      <c r="D152" t="n">
        <v>0.5629999999999999</v>
      </c>
      <c r="E152" t="n">
        <v>-1</v>
      </c>
      <c r="F152" t="n">
        <v>1733.06</v>
      </c>
      <c r="G152" t="n">
        <v>1087.49</v>
      </c>
      <c r="H152" t="n">
        <v>64</v>
      </c>
      <c r="I152" t="n">
        <v>65</v>
      </c>
      <c r="J152" t="n">
        <v>-1</v>
      </c>
      <c r="K152" t="n">
        <v>-1</v>
      </c>
      <c r="L152">
        <f>HYPERLINK("https://www.defined.fi/sol/J1toso1uCk3RLmjorhTtrVwY9HJ7X8V9yYac6Y7kGCPn?maker=9MFYCwDxmiqXdsAqzy5j7xVCv1cWuhLD9ytYTNyJsy4H","https://www.defined.fi/sol/J1toso1uCk3RLmjorhTtrVwY9HJ7X8V9yYac6Y7kGCPn?maker=9MFYCwDxmiqXdsAqzy5j7xVCv1cWuhLD9ytYTNyJsy4H")</f>
        <v/>
      </c>
      <c r="M152">
        <f>HYPERLINK("https://dexscreener.com/solana/J1toso1uCk3RLmjorhTtrVwY9HJ7X8V9yYac6Y7kGCPn?maker=9MFYCwDxmiqXdsAqzy5j7xVCv1cWuhLD9ytYTNyJsy4H","https://dexscreener.com/solana/J1toso1uCk3RLmjorhTtrVwY9HJ7X8V9yYac6Y7kGCPn?maker=9MFYCwDxmiqXdsAqzy5j7xVCv1cWuhLD9ytYTNyJsy4H")</f>
        <v/>
      </c>
    </row>
    <row r="153">
      <c r="A153" t="inlineStr">
        <is>
          <t>Ffs23XgzXViCtB4Hhb9K1tHMi42RDbaaN8xVvP7YCggm</t>
        </is>
      </c>
      <c r="B153" t="inlineStr">
        <is>
          <t>Kieth</t>
        </is>
      </c>
      <c r="C153" t="n">
        <v>0</v>
      </c>
      <c r="D153" t="n">
        <v>0.141</v>
      </c>
      <c r="E153" t="n">
        <v>0.02</v>
      </c>
      <c r="F153" t="n">
        <v>7.74</v>
      </c>
      <c r="G153" t="n">
        <v>7.88</v>
      </c>
      <c r="H153" t="n">
        <v>9</v>
      </c>
      <c r="I153" t="n">
        <v>9</v>
      </c>
      <c r="J153" t="n">
        <v>-1</v>
      </c>
      <c r="K153" t="n">
        <v>-1</v>
      </c>
      <c r="L153">
        <f>HYPERLINK("https://www.defined.fi/sol/Ffs23XgzXViCtB4Hhb9K1tHMi42RDbaaN8xVvP7YCggm?maker=9MFYCwDxmiqXdsAqzy5j7xVCv1cWuhLD9ytYTNyJsy4H","https://www.defined.fi/sol/Ffs23XgzXViCtB4Hhb9K1tHMi42RDbaaN8xVvP7YCggm?maker=9MFYCwDxmiqXdsAqzy5j7xVCv1cWuhLD9ytYTNyJsy4H")</f>
        <v/>
      </c>
      <c r="M153">
        <f>HYPERLINK("https://dexscreener.com/solana/Ffs23XgzXViCtB4Hhb9K1tHMi42RDbaaN8xVvP7YCggm?maker=9MFYCwDxmiqXdsAqzy5j7xVCv1cWuhLD9ytYTNyJsy4H","https://dexscreener.com/solana/Ffs23XgzXViCtB4Hhb9K1tHMi42RDbaaN8xVvP7YCggm?maker=9MFYCwDxmiqXdsAqzy5j7xVCv1cWuhLD9ytYTNyJsy4H")</f>
        <v/>
      </c>
    </row>
    <row r="154">
      <c r="A154" t="inlineStr">
        <is>
          <t>GVwpWU5PtJFHS1mH35sHmsRN1XWUwRV3Qo94h5Lepump</t>
        </is>
      </c>
      <c r="B154" t="inlineStr">
        <is>
          <t>CATGF</t>
        </is>
      </c>
      <c r="C154" t="n">
        <v>0</v>
      </c>
      <c r="D154" t="n">
        <v>0.106</v>
      </c>
      <c r="E154" t="n">
        <v>0.07000000000000001</v>
      </c>
      <c r="F154" t="n">
        <v>1.48</v>
      </c>
      <c r="G154" t="n">
        <v>1.59</v>
      </c>
      <c r="H154" t="n">
        <v>3</v>
      </c>
      <c r="I154" t="n">
        <v>3</v>
      </c>
      <c r="J154" t="n">
        <v>-1</v>
      </c>
      <c r="K154" t="n">
        <v>-1</v>
      </c>
      <c r="L154">
        <f>HYPERLINK("https://www.defined.fi/sol/GVwpWU5PtJFHS1mH35sHmsRN1XWUwRV3Qo94h5Lepump?maker=9MFYCwDxmiqXdsAqzy5j7xVCv1cWuhLD9ytYTNyJsy4H","https://www.defined.fi/sol/GVwpWU5PtJFHS1mH35sHmsRN1XWUwRV3Qo94h5Lepump?maker=9MFYCwDxmiqXdsAqzy5j7xVCv1cWuhLD9ytYTNyJsy4H")</f>
        <v/>
      </c>
      <c r="M154">
        <f>HYPERLINK("https://dexscreener.com/solana/GVwpWU5PtJFHS1mH35sHmsRN1XWUwRV3Qo94h5Lepump?maker=9MFYCwDxmiqXdsAqzy5j7xVCv1cWuhLD9ytYTNyJsy4H","https://dexscreener.com/solana/GVwpWU5PtJFHS1mH35sHmsRN1XWUwRV3Qo94h5Lepump?maker=9MFYCwDxmiqXdsAqzy5j7xVCv1cWuhLD9ytYTNyJsy4H")</f>
        <v/>
      </c>
    </row>
    <row r="155">
      <c r="A155" t="inlineStr">
        <is>
          <t>3FoUAsGDbvTD6YZ4wVKJgTB76onJUKz7GPEBNiR5b8wc</t>
        </is>
      </c>
      <c r="B155" t="inlineStr">
        <is>
          <t>CHEEMS</t>
        </is>
      </c>
      <c r="C155" t="n">
        <v>0</v>
      </c>
      <c r="D155" t="n">
        <v>0.398</v>
      </c>
      <c r="E155" t="n">
        <v>0.07000000000000001</v>
      </c>
      <c r="F155" t="n">
        <v>5.65</v>
      </c>
      <c r="G155" t="n">
        <v>6.05</v>
      </c>
      <c r="H155" t="n">
        <v>8</v>
      </c>
      <c r="I155" t="n">
        <v>8</v>
      </c>
      <c r="J155" t="n">
        <v>-1</v>
      </c>
      <c r="K155" t="n">
        <v>-1</v>
      </c>
      <c r="L155">
        <f>HYPERLINK("https://www.defined.fi/sol/3FoUAsGDbvTD6YZ4wVKJgTB76onJUKz7GPEBNiR5b8wc?maker=9MFYCwDxmiqXdsAqzy5j7xVCv1cWuhLD9ytYTNyJsy4H","https://www.defined.fi/sol/3FoUAsGDbvTD6YZ4wVKJgTB76onJUKz7GPEBNiR5b8wc?maker=9MFYCwDxmiqXdsAqzy5j7xVCv1cWuhLD9ytYTNyJsy4H")</f>
        <v/>
      </c>
      <c r="M155">
        <f>HYPERLINK("https://dexscreener.com/solana/3FoUAsGDbvTD6YZ4wVKJgTB76onJUKz7GPEBNiR5b8wc?maker=9MFYCwDxmiqXdsAqzy5j7xVCv1cWuhLD9ytYTNyJsy4H","https://dexscreener.com/solana/3FoUAsGDbvTD6YZ4wVKJgTB76onJUKz7GPEBNiR5b8wc?maker=9MFYCwDxmiqXdsAqzy5j7xVCv1cWuhLD9ytYTNyJsy4H")</f>
        <v/>
      </c>
    </row>
    <row r="156">
      <c r="A156" t="inlineStr">
        <is>
          <t>2G8LH53fcr3aCrEsmAo73eunbZRbyjKrGH5qmur6pump</t>
        </is>
      </c>
      <c r="B156" t="inlineStr">
        <is>
          <t>supercycle</t>
        </is>
      </c>
      <c r="C156" t="n">
        <v>0</v>
      </c>
      <c r="D156" t="n">
        <v>9.23</v>
      </c>
      <c r="E156" t="n">
        <v>0.04</v>
      </c>
      <c r="F156" t="n">
        <v>221.39</v>
      </c>
      <c r="G156" t="n">
        <v>230.62</v>
      </c>
      <c r="H156" t="n">
        <v>115</v>
      </c>
      <c r="I156" t="n">
        <v>115</v>
      </c>
      <c r="J156" t="n">
        <v>-1</v>
      </c>
      <c r="K156" t="n">
        <v>-1</v>
      </c>
      <c r="L156">
        <f>HYPERLINK("https://www.defined.fi/sol/2G8LH53fcr3aCrEsmAo73eunbZRbyjKrGH5qmur6pump?maker=9MFYCwDxmiqXdsAqzy5j7xVCv1cWuhLD9ytYTNyJsy4H","https://www.defined.fi/sol/2G8LH53fcr3aCrEsmAo73eunbZRbyjKrGH5qmur6pump?maker=9MFYCwDxmiqXdsAqzy5j7xVCv1cWuhLD9ytYTNyJsy4H")</f>
        <v/>
      </c>
      <c r="M156">
        <f>HYPERLINK("https://dexscreener.com/solana/2G8LH53fcr3aCrEsmAo73eunbZRbyjKrGH5qmur6pump?maker=9MFYCwDxmiqXdsAqzy5j7xVCv1cWuhLD9ytYTNyJsy4H","https://dexscreener.com/solana/2G8LH53fcr3aCrEsmAo73eunbZRbyjKrGH5qmur6pump?maker=9MFYCwDxmiqXdsAqzy5j7xVCv1cWuhLD9ytYTNyJsy4H")</f>
        <v/>
      </c>
    </row>
    <row r="157">
      <c r="A157" t="inlineStr">
        <is>
          <t>EjmDTt8G3T725eFSV7oWmGD8J848guo3LZ1EB3RfwGSw</t>
        </is>
      </c>
      <c r="B157" t="inlineStr">
        <is>
          <t>harold</t>
        </is>
      </c>
      <c r="C157" t="n">
        <v>0</v>
      </c>
      <c r="D157" t="n">
        <v>0.26</v>
      </c>
      <c r="E157" t="n">
        <v>0.02</v>
      </c>
      <c r="F157" t="n">
        <v>10.77</v>
      </c>
      <c r="G157" t="n">
        <v>11.03</v>
      </c>
      <c r="H157" t="n">
        <v>17</v>
      </c>
      <c r="I157" t="n">
        <v>17</v>
      </c>
      <c r="J157" t="n">
        <v>-1</v>
      </c>
      <c r="K157" t="n">
        <v>-1</v>
      </c>
      <c r="L157">
        <f>HYPERLINK("https://www.defined.fi/sol/EjmDTt8G3T725eFSV7oWmGD8J848guo3LZ1EB3RfwGSw?maker=9MFYCwDxmiqXdsAqzy5j7xVCv1cWuhLD9ytYTNyJsy4H","https://www.defined.fi/sol/EjmDTt8G3T725eFSV7oWmGD8J848guo3LZ1EB3RfwGSw?maker=9MFYCwDxmiqXdsAqzy5j7xVCv1cWuhLD9ytYTNyJsy4H")</f>
        <v/>
      </c>
      <c r="M157">
        <f>HYPERLINK("https://dexscreener.com/solana/EjmDTt8G3T725eFSV7oWmGD8J848guo3LZ1EB3RfwGSw?maker=9MFYCwDxmiqXdsAqzy5j7xVCv1cWuhLD9ytYTNyJsy4H","https://dexscreener.com/solana/EjmDTt8G3T725eFSV7oWmGD8J848guo3LZ1EB3RfwGSw?maker=9MFYCwDxmiqXdsAqzy5j7xVCv1cWuhLD9ytYTNyJsy4H")</f>
        <v/>
      </c>
    </row>
    <row r="158">
      <c r="A158" t="inlineStr">
        <is>
          <t>DLUNTKRQt7CrpqSX1naHUYoBznJ9pvMP65uCeWQgYnRK</t>
        </is>
      </c>
      <c r="B158" t="inlineStr">
        <is>
          <t>SOLC</t>
        </is>
      </c>
      <c r="C158" t="n">
        <v>0</v>
      </c>
      <c r="D158" t="n">
        <v>0.488</v>
      </c>
      <c r="E158" t="n">
        <v>0.08</v>
      </c>
      <c r="F158" t="n">
        <v>23.81</v>
      </c>
      <c r="G158" t="n">
        <v>11.13</v>
      </c>
      <c r="H158" t="n">
        <v>9</v>
      </c>
      <c r="I158" t="n">
        <v>6</v>
      </c>
      <c r="J158" t="n">
        <v>-1</v>
      </c>
      <c r="K158" t="n">
        <v>-1</v>
      </c>
      <c r="L158">
        <f>HYPERLINK("https://www.defined.fi/sol/DLUNTKRQt7CrpqSX1naHUYoBznJ9pvMP65uCeWQgYnRK?maker=9MFYCwDxmiqXdsAqzy5j7xVCv1cWuhLD9ytYTNyJsy4H","https://www.defined.fi/sol/DLUNTKRQt7CrpqSX1naHUYoBznJ9pvMP65uCeWQgYnRK?maker=9MFYCwDxmiqXdsAqzy5j7xVCv1cWuhLD9ytYTNyJsy4H")</f>
        <v/>
      </c>
      <c r="M158">
        <f>HYPERLINK("https://dexscreener.com/solana/DLUNTKRQt7CrpqSX1naHUYoBznJ9pvMP65uCeWQgYnRK?maker=9MFYCwDxmiqXdsAqzy5j7xVCv1cWuhLD9ytYTNyJsy4H","https://dexscreener.com/solana/DLUNTKRQt7CrpqSX1naHUYoBznJ9pvMP65uCeWQgYnRK?maker=9MFYCwDxmiqXdsAqzy5j7xVCv1cWuhLD9ytYTNyJsy4H")</f>
        <v/>
      </c>
    </row>
    <row r="159">
      <c r="A159" t="inlineStr">
        <is>
          <t>947tEoG318GUmyjVYhraNRvWpMX7fpBTDQFBoJvSkSG3</t>
        </is>
      </c>
      <c r="B159" t="inlineStr">
        <is>
          <t>CHAT</t>
        </is>
      </c>
      <c r="C159" t="n">
        <v>0</v>
      </c>
      <c r="D159" t="n">
        <v>-0.264</v>
      </c>
      <c r="E159" t="n">
        <v>-0.02</v>
      </c>
      <c r="F159" t="n">
        <v>8.85</v>
      </c>
      <c r="G159" t="n">
        <v>22.37</v>
      </c>
      <c r="H159" t="n">
        <v>11</v>
      </c>
      <c r="I159" t="n">
        <v>10</v>
      </c>
      <c r="J159" t="n">
        <v>-1</v>
      </c>
      <c r="K159" t="n">
        <v>-1</v>
      </c>
      <c r="L159">
        <f>HYPERLINK("https://www.defined.fi/sol/947tEoG318GUmyjVYhraNRvWpMX7fpBTDQFBoJvSkSG3?maker=9MFYCwDxmiqXdsAqzy5j7xVCv1cWuhLD9ytYTNyJsy4H","https://www.defined.fi/sol/947tEoG318GUmyjVYhraNRvWpMX7fpBTDQFBoJvSkSG3?maker=9MFYCwDxmiqXdsAqzy5j7xVCv1cWuhLD9ytYTNyJsy4H")</f>
        <v/>
      </c>
      <c r="M159">
        <f>HYPERLINK("https://dexscreener.com/solana/947tEoG318GUmyjVYhraNRvWpMX7fpBTDQFBoJvSkSG3?maker=9MFYCwDxmiqXdsAqzy5j7xVCv1cWuhLD9ytYTNyJsy4H","https://dexscreener.com/solana/947tEoG318GUmyjVYhraNRvWpMX7fpBTDQFBoJvSkSG3?maker=9MFYCwDxmiqXdsAqzy5j7xVCv1cWuhLD9ytYTNyJsy4H")</f>
        <v/>
      </c>
    </row>
    <row r="160">
      <c r="A160" t="inlineStr">
        <is>
          <t>C1aUK5VpDoEKqsvDpc7gQf1HVdgbrw3kwXE7KEbJpump</t>
        </is>
      </c>
      <c r="B160" t="inlineStr">
        <is>
          <t>VENCE</t>
        </is>
      </c>
      <c r="C160" t="n">
        <v>0</v>
      </c>
      <c r="D160" t="n">
        <v>2.9</v>
      </c>
      <c r="E160" t="n">
        <v>0.18</v>
      </c>
      <c r="F160" t="n">
        <v>11.47</v>
      </c>
      <c r="G160" t="n">
        <v>32.1</v>
      </c>
      <c r="H160" t="n">
        <v>25</v>
      </c>
      <c r="I160" t="n">
        <v>26</v>
      </c>
      <c r="J160" t="n">
        <v>-1</v>
      </c>
      <c r="K160" t="n">
        <v>-1</v>
      </c>
      <c r="L160">
        <f>HYPERLINK("https://www.defined.fi/sol/C1aUK5VpDoEKqsvDpc7gQf1HVdgbrw3kwXE7KEbJpump?maker=9MFYCwDxmiqXdsAqzy5j7xVCv1cWuhLD9ytYTNyJsy4H","https://www.defined.fi/sol/C1aUK5VpDoEKqsvDpc7gQf1HVdgbrw3kwXE7KEbJpump?maker=9MFYCwDxmiqXdsAqzy5j7xVCv1cWuhLD9ytYTNyJsy4H")</f>
        <v/>
      </c>
      <c r="M160">
        <f>HYPERLINK("https://dexscreener.com/solana/C1aUK5VpDoEKqsvDpc7gQf1HVdgbrw3kwXE7KEbJpump?maker=9MFYCwDxmiqXdsAqzy5j7xVCv1cWuhLD9ytYTNyJsy4H","https://dexscreener.com/solana/C1aUK5VpDoEKqsvDpc7gQf1HVdgbrw3kwXE7KEbJpump?maker=9MFYCwDxmiqXdsAqzy5j7xVCv1cWuhLD9ytYTNyJsy4H")</f>
        <v/>
      </c>
    </row>
    <row r="161">
      <c r="A161" t="inlineStr">
        <is>
          <t>Hp3WCQE2gfVBYxyXa3RMFeiudSM1KMANnqQbmDLVpump</t>
        </is>
      </c>
      <c r="B161" t="inlineStr">
        <is>
          <t>mindfk</t>
        </is>
      </c>
      <c r="C161" t="n">
        <v>0</v>
      </c>
      <c r="D161" t="n">
        <v>0</v>
      </c>
      <c r="E161" t="n">
        <v>0</v>
      </c>
      <c r="F161" t="n">
        <v>4.98</v>
      </c>
      <c r="G161" t="n">
        <v>0</v>
      </c>
      <c r="H161" t="n">
        <v>4</v>
      </c>
      <c r="I161" t="n">
        <v>1</v>
      </c>
      <c r="J161" t="n">
        <v>-1</v>
      </c>
      <c r="K161" t="n">
        <v>-1</v>
      </c>
      <c r="L161">
        <f>HYPERLINK("https://www.defined.fi/sol/Hp3WCQE2gfVBYxyXa3RMFeiudSM1KMANnqQbmDLVpump?maker=9MFYCwDxmiqXdsAqzy5j7xVCv1cWuhLD9ytYTNyJsy4H","https://www.defined.fi/sol/Hp3WCQE2gfVBYxyXa3RMFeiudSM1KMANnqQbmDLVpump?maker=9MFYCwDxmiqXdsAqzy5j7xVCv1cWuhLD9ytYTNyJsy4H")</f>
        <v/>
      </c>
      <c r="M161">
        <f>HYPERLINK("https://dexscreener.com/solana/Hp3WCQE2gfVBYxyXa3RMFeiudSM1KMANnqQbmDLVpump?maker=9MFYCwDxmiqXdsAqzy5j7xVCv1cWuhLD9ytYTNyJsy4H","https://dexscreener.com/solana/Hp3WCQE2gfVBYxyXa3RMFeiudSM1KMANnqQbmDLVpump?maker=9MFYCwDxmiqXdsAqzy5j7xVCv1cWuhLD9ytYTNyJsy4H")</f>
        <v/>
      </c>
    </row>
    <row r="162">
      <c r="A162" t="inlineStr">
        <is>
          <t>FeKmTunVrXDKEoDJbuTwZi8vfFFw3MHzpPB79JD8ARYU</t>
        </is>
      </c>
      <c r="B162" t="inlineStr">
        <is>
          <t>FIW</t>
        </is>
      </c>
      <c r="C162" t="n">
        <v>0</v>
      </c>
      <c r="D162" t="n">
        <v>0.878</v>
      </c>
      <c r="E162" t="n">
        <v>0.03</v>
      </c>
      <c r="F162" t="n">
        <v>26.36</v>
      </c>
      <c r="G162" t="n">
        <v>27.23</v>
      </c>
      <c r="H162" t="n">
        <v>18</v>
      </c>
      <c r="I162" t="n">
        <v>18</v>
      </c>
      <c r="J162" t="n">
        <v>-1</v>
      </c>
      <c r="K162" t="n">
        <v>-1</v>
      </c>
      <c r="L162">
        <f>HYPERLINK("https://www.defined.fi/sol/FeKmTunVrXDKEoDJbuTwZi8vfFFw3MHzpPB79JD8ARYU?maker=9MFYCwDxmiqXdsAqzy5j7xVCv1cWuhLD9ytYTNyJsy4H","https://www.defined.fi/sol/FeKmTunVrXDKEoDJbuTwZi8vfFFw3MHzpPB79JD8ARYU?maker=9MFYCwDxmiqXdsAqzy5j7xVCv1cWuhLD9ytYTNyJsy4H")</f>
        <v/>
      </c>
      <c r="M162">
        <f>HYPERLINK("https://dexscreener.com/solana/FeKmTunVrXDKEoDJbuTwZi8vfFFw3MHzpPB79JD8ARYU?maker=9MFYCwDxmiqXdsAqzy5j7xVCv1cWuhLD9ytYTNyJsy4H","https://dexscreener.com/solana/FeKmTunVrXDKEoDJbuTwZi8vfFFw3MHzpPB79JD8ARYU?maker=9MFYCwDxmiqXdsAqzy5j7xVCv1cWuhLD9ytYTNyJsy4H")</f>
        <v/>
      </c>
    </row>
    <row r="163">
      <c r="A163" t="inlineStr">
        <is>
          <t>8Sk2EJ9oo25b7Mmf4qd5gJw6z3738AXvAbkuSSpQpump</t>
        </is>
      </c>
      <c r="B163" t="inlineStr">
        <is>
          <t>WAWA</t>
        </is>
      </c>
      <c r="C163" t="n">
        <v>0</v>
      </c>
      <c r="D163" t="n">
        <v>5.82</v>
      </c>
      <c r="E163" t="n">
        <v>0.02</v>
      </c>
      <c r="F163" t="n">
        <v>272.49</v>
      </c>
      <c r="G163" t="n">
        <v>278.39</v>
      </c>
      <c r="H163" t="n">
        <v>59</v>
      </c>
      <c r="I163" t="n">
        <v>59</v>
      </c>
      <c r="J163" t="n">
        <v>-1</v>
      </c>
      <c r="K163" t="n">
        <v>-1</v>
      </c>
      <c r="L163">
        <f>HYPERLINK("https://www.defined.fi/sol/8Sk2EJ9oo25b7Mmf4qd5gJw6z3738AXvAbkuSSpQpump?maker=9MFYCwDxmiqXdsAqzy5j7xVCv1cWuhLD9ytYTNyJsy4H","https://www.defined.fi/sol/8Sk2EJ9oo25b7Mmf4qd5gJw6z3738AXvAbkuSSpQpump?maker=9MFYCwDxmiqXdsAqzy5j7xVCv1cWuhLD9ytYTNyJsy4H")</f>
        <v/>
      </c>
      <c r="M163">
        <f>HYPERLINK("https://dexscreener.com/solana/8Sk2EJ9oo25b7Mmf4qd5gJw6z3738AXvAbkuSSpQpump?maker=9MFYCwDxmiqXdsAqzy5j7xVCv1cWuhLD9ytYTNyJsy4H","https://dexscreener.com/solana/8Sk2EJ9oo25b7Mmf4qd5gJw6z3738AXvAbkuSSpQpump?maker=9MFYCwDxmiqXdsAqzy5j7xVCv1cWuhLD9ytYTNyJsy4H")</f>
        <v/>
      </c>
    </row>
    <row r="164">
      <c r="A164" t="inlineStr">
        <is>
          <t>HAgX1HSfok8DohiNCS54FnC2UJkDSrRVnT38W3iWFwc8</t>
        </is>
      </c>
      <c r="B164" t="inlineStr">
        <is>
          <t>MEOW</t>
        </is>
      </c>
      <c r="C164" t="n">
        <v>0</v>
      </c>
      <c r="D164" t="n">
        <v>2.29</v>
      </c>
      <c r="E164" t="n">
        <v>0.1</v>
      </c>
      <c r="F164" t="n">
        <v>21.76</v>
      </c>
      <c r="G164" t="n">
        <v>24.05</v>
      </c>
      <c r="H164" t="n">
        <v>33</v>
      </c>
      <c r="I164" t="n">
        <v>33</v>
      </c>
      <c r="J164" t="n">
        <v>-1</v>
      </c>
      <c r="K164" t="n">
        <v>-1</v>
      </c>
      <c r="L164">
        <f>HYPERLINK("https://www.defined.fi/sol/HAgX1HSfok8DohiNCS54FnC2UJkDSrRVnT38W3iWFwc8?maker=9MFYCwDxmiqXdsAqzy5j7xVCv1cWuhLD9ytYTNyJsy4H","https://www.defined.fi/sol/HAgX1HSfok8DohiNCS54FnC2UJkDSrRVnT38W3iWFwc8?maker=9MFYCwDxmiqXdsAqzy5j7xVCv1cWuhLD9ytYTNyJsy4H")</f>
        <v/>
      </c>
      <c r="M164">
        <f>HYPERLINK("https://dexscreener.com/solana/HAgX1HSfok8DohiNCS54FnC2UJkDSrRVnT38W3iWFwc8?maker=9MFYCwDxmiqXdsAqzy5j7xVCv1cWuhLD9ytYTNyJsy4H","https://dexscreener.com/solana/HAgX1HSfok8DohiNCS54FnC2UJkDSrRVnT38W3iWFwc8?maker=9MFYCwDxmiqXdsAqzy5j7xVCv1cWuhLD9ytYTNyJsy4H")</f>
        <v/>
      </c>
    </row>
    <row r="165">
      <c r="A165" t="inlineStr">
        <is>
          <t>26KMQVgDUoB6rEfnJ51yAABWWJND8uMtpnQgsHQ64Udr</t>
        </is>
      </c>
      <c r="B165" t="inlineStr">
        <is>
          <t>HAMMY</t>
        </is>
      </c>
      <c r="C165" t="n">
        <v>0</v>
      </c>
      <c r="D165" t="n">
        <v>-4.96</v>
      </c>
      <c r="E165" t="n">
        <v>-0.02</v>
      </c>
      <c r="F165" t="n">
        <v>566.97</v>
      </c>
      <c r="G165" t="n">
        <v>236.55</v>
      </c>
      <c r="H165" t="n">
        <v>190</v>
      </c>
      <c r="I165" t="n">
        <v>185</v>
      </c>
      <c r="J165" t="n">
        <v>-1</v>
      </c>
      <c r="K165" t="n">
        <v>-1</v>
      </c>
      <c r="L165">
        <f>HYPERLINK("https://www.defined.fi/sol/26KMQVgDUoB6rEfnJ51yAABWWJND8uMtpnQgsHQ64Udr?maker=9MFYCwDxmiqXdsAqzy5j7xVCv1cWuhLD9ytYTNyJsy4H","https://www.defined.fi/sol/26KMQVgDUoB6rEfnJ51yAABWWJND8uMtpnQgsHQ64Udr?maker=9MFYCwDxmiqXdsAqzy5j7xVCv1cWuhLD9ytYTNyJsy4H")</f>
        <v/>
      </c>
      <c r="M165">
        <f>HYPERLINK("https://dexscreener.com/solana/26KMQVgDUoB6rEfnJ51yAABWWJND8uMtpnQgsHQ64Udr?maker=9MFYCwDxmiqXdsAqzy5j7xVCv1cWuhLD9ytYTNyJsy4H","https://dexscreener.com/solana/26KMQVgDUoB6rEfnJ51yAABWWJND8uMtpnQgsHQ64Udr?maker=9MFYCwDxmiqXdsAqzy5j7xVCv1cWuhLD9ytYTNyJsy4H")</f>
        <v/>
      </c>
    </row>
    <row r="166">
      <c r="A166" t="inlineStr">
        <is>
          <t>3GcumwM22ajcYeoyHx657RiATjiGsvbCb12qAgDgpump</t>
        </is>
      </c>
      <c r="B166" t="inlineStr">
        <is>
          <t>Unicorn</t>
        </is>
      </c>
      <c r="C166" t="n">
        <v>0</v>
      </c>
      <c r="D166" t="n">
        <v>0</v>
      </c>
      <c r="E166" t="n">
        <v>0</v>
      </c>
      <c r="F166" t="n">
        <v>0.428</v>
      </c>
      <c r="G166" t="n">
        <v>0</v>
      </c>
      <c r="H166" t="n">
        <v>1</v>
      </c>
      <c r="I166" t="n">
        <v>0</v>
      </c>
      <c r="J166" t="n">
        <v>-1</v>
      </c>
      <c r="K166" t="n">
        <v>-1</v>
      </c>
      <c r="L166">
        <f>HYPERLINK("https://www.defined.fi/sol/3GcumwM22ajcYeoyHx657RiATjiGsvbCb12qAgDgpump?maker=9MFYCwDxmiqXdsAqzy5j7xVCv1cWuhLD9ytYTNyJsy4H","https://www.defined.fi/sol/3GcumwM22ajcYeoyHx657RiATjiGsvbCb12qAgDgpump?maker=9MFYCwDxmiqXdsAqzy5j7xVCv1cWuhLD9ytYTNyJsy4H")</f>
        <v/>
      </c>
      <c r="M166">
        <f>HYPERLINK("https://dexscreener.com/solana/3GcumwM22ajcYeoyHx657RiATjiGsvbCb12qAgDgpump?maker=9MFYCwDxmiqXdsAqzy5j7xVCv1cWuhLD9ytYTNyJsy4H","https://dexscreener.com/solana/3GcumwM22ajcYeoyHx657RiATjiGsvbCb12qAgDgpump?maker=9MFYCwDxmiqXdsAqzy5j7xVCv1cWuhLD9ytYTNyJsy4H")</f>
        <v/>
      </c>
    </row>
    <row r="167">
      <c r="A167" t="inlineStr">
        <is>
          <t>6ZrYhkwvoYE4QqzpdzJ7htEHwT2u2546EkTNJ7qepump</t>
        </is>
      </c>
      <c r="B167" t="inlineStr">
        <is>
          <t>nomnom</t>
        </is>
      </c>
      <c r="C167" t="n">
        <v>0</v>
      </c>
      <c r="D167" t="n">
        <v>0.621</v>
      </c>
      <c r="E167" t="n">
        <v>0.02</v>
      </c>
      <c r="F167" t="n">
        <v>7.8</v>
      </c>
      <c r="G167" t="n">
        <v>318.03</v>
      </c>
      <c r="H167" t="n">
        <v>9</v>
      </c>
      <c r="I167" t="n">
        <v>47</v>
      </c>
      <c r="J167" t="n">
        <v>-1</v>
      </c>
      <c r="K167" t="n">
        <v>-1</v>
      </c>
      <c r="L167">
        <f>HYPERLINK("https://www.defined.fi/sol/6ZrYhkwvoYE4QqzpdzJ7htEHwT2u2546EkTNJ7qepump?maker=9MFYCwDxmiqXdsAqzy5j7xVCv1cWuhLD9ytYTNyJsy4H","https://www.defined.fi/sol/6ZrYhkwvoYE4QqzpdzJ7htEHwT2u2546EkTNJ7qepump?maker=9MFYCwDxmiqXdsAqzy5j7xVCv1cWuhLD9ytYTNyJsy4H")</f>
        <v/>
      </c>
      <c r="M167">
        <f>HYPERLINK("https://dexscreener.com/solana/6ZrYhkwvoYE4QqzpdzJ7htEHwT2u2546EkTNJ7qepump?maker=9MFYCwDxmiqXdsAqzy5j7xVCv1cWuhLD9ytYTNyJsy4H","https://dexscreener.com/solana/6ZrYhkwvoYE4QqzpdzJ7htEHwT2u2546EkTNJ7qepump?maker=9MFYCwDxmiqXdsAqzy5j7xVCv1cWuhLD9ytYTNyJsy4H")</f>
        <v/>
      </c>
    </row>
    <row r="168">
      <c r="A168" t="inlineStr">
        <is>
          <t>CPx6vEEAsk4NTLau19LC2KqdDwvs2DAwnjEYUL6ypump</t>
        </is>
      </c>
      <c r="B168" t="inlineStr">
        <is>
          <t>tDOG</t>
        </is>
      </c>
      <c r="C168" t="n">
        <v>0</v>
      </c>
      <c r="D168" t="n">
        <v>0.333</v>
      </c>
      <c r="E168" t="n">
        <v>0.04</v>
      </c>
      <c r="F168" t="n">
        <v>8.19</v>
      </c>
      <c r="G168" t="n">
        <v>8.529999999999999</v>
      </c>
      <c r="H168" t="n">
        <v>14</v>
      </c>
      <c r="I168" t="n">
        <v>14</v>
      </c>
      <c r="J168" t="n">
        <v>-1</v>
      </c>
      <c r="K168" t="n">
        <v>-1</v>
      </c>
      <c r="L168">
        <f>HYPERLINK("https://www.defined.fi/sol/CPx6vEEAsk4NTLau19LC2KqdDwvs2DAwnjEYUL6ypump?maker=9MFYCwDxmiqXdsAqzy5j7xVCv1cWuhLD9ytYTNyJsy4H","https://www.defined.fi/sol/CPx6vEEAsk4NTLau19LC2KqdDwvs2DAwnjEYUL6ypump?maker=9MFYCwDxmiqXdsAqzy5j7xVCv1cWuhLD9ytYTNyJsy4H")</f>
        <v/>
      </c>
      <c r="M168">
        <f>HYPERLINK("https://dexscreener.com/solana/CPx6vEEAsk4NTLau19LC2KqdDwvs2DAwnjEYUL6ypump?maker=9MFYCwDxmiqXdsAqzy5j7xVCv1cWuhLD9ytYTNyJsy4H","https://dexscreener.com/solana/CPx6vEEAsk4NTLau19LC2KqdDwvs2DAwnjEYUL6ypump?maker=9MFYCwDxmiqXdsAqzy5j7xVCv1cWuhLD9ytYTNyJsy4H")</f>
        <v/>
      </c>
    </row>
    <row r="169">
      <c r="A169" t="inlineStr">
        <is>
          <t>rndrizKT3MK1iimdxRdWabcF7Zg7AR5T4nud4EkHBof</t>
        </is>
      </c>
      <c r="B169" t="inlineStr">
        <is>
          <t>RENDER</t>
        </is>
      </c>
      <c r="C169" t="n">
        <v>0</v>
      </c>
      <c r="D169" t="n">
        <v>0</v>
      </c>
      <c r="E169" t="n">
        <v>-1</v>
      </c>
      <c r="F169" t="n">
        <v>0</v>
      </c>
      <c r="G169" t="n">
        <v>13.64</v>
      </c>
      <c r="H169" t="n">
        <v>0</v>
      </c>
      <c r="I169" t="n">
        <v>1</v>
      </c>
      <c r="J169" t="n">
        <v>-1</v>
      </c>
      <c r="K169" t="n">
        <v>-1</v>
      </c>
      <c r="L169">
        <f>HYPERLINK("https://www.defined.fi/sol/rndrizKT3MK1iimdxRdWabcF7Zg7AR5T4nud4EkHBof?maker=9MFYCwDxmiqXdsAqzy5j7xVCv1cWuhLD9ytYTNyJsy4H","https://www.defined.fi/sol/rndrizKT3MK1iimdxRdWabcF7Zg7AR5T4nud4EkHBof?maker=9MFYCwDxmiqXdsAqzy5j7xVCv1cWuhLD9ytYTNyJsy4H")</f>
        <v/>
      </c>
      <c r="M169">
        <f>HYPERLINK("https://dexscreener.com/solana/rndrizKT3MK1iimdxRdWabcF7Zg7AR5T4nud4EkHBof?maker=9MFYCwDxmiqXdsAqzy5j7xVCv1cWuhLD9ytYTNyJsy4H","https://dexscreener.com/solana/rndrizKT3MK1iimdxRdWabcF7Zg7AR5T4nud4EkHBof?maker=9MFYCwDxmiqXdsAqzy5j7xVCv1cWuhLD9ytYTNyJsy4H")</f>
        <v/>
      </c>
    </row>
    <row r="170">
      <c r="A170" t="inlineStr">
        <is>
          <t>GbwanZf6fp47iEK2HrmFQWC5XHzy3G1dnXrS3BJYpump</t>
        </is>
      </c>
      <c r="B170" t="inlineStr">
        <is>
          <t>HWPW</t>
        </is>
      </c>
      <c r="C170" t="n">
        <v>0</v>
      </c>
      <c r="D170" t="n">
        <v>0.005</v>
      </c>
      <c r="E170" t="n">
        <v>0.03</v>
      </c>
      <c r="F170" t="n">
        <v>0.157</v>
      </c>
      <c r="G170" t="n">
        <v>0.162</v>
      </c>
      <c r="H170" t="n">
        <v>1</v>
      </c>
      <c r="I170" t="n">
        <v>1</v>
      </c>
      <c r="J170" t="n">
        <v>-1</v>
      </c>
      <c r="K170" t="n">
        <v>-1</v>
      </c>
      <c r="L170">
        <f>HYPERLINK("https://www.defined.fi/sol/GbwanZf6fp47iEK2HrmFQWC5XHzy3G1dnXrS3BJYpump?maker=9MFYCwDxmiqXdsAqzy5j7xVCv1cWuhLD9ytYTNyJsy4H","https://www.defined.fi/sol/GbwanZf6fp47iEK2HrmFQWC5XHzy3G1dnXrS3BJYpump?maker=9MFYCwDxmiqXdsAqzy5j7xVCv1cWuhLD9ytYTNyJsy4H")</f>
        <v/>
      </c>
      <c r="M170">
        <f>HYPERLINK("https://dexscreener.com/solana/GbwanZf6fp47iEK2HrmFQWC5XHzy3G1dnXrS3BJYpump?maker=9MFYCwDxmiqXdsAqzy5j7xVCv1cWuhLD9ytYTNyJsy4H","https://dexscreener.com/solana/GbwanZf6fp47iEK2HrmFQWC5XHzy3G1dnXrS3BJYpump?maker=9MFYCwDxmiqXdsAqzy5j7xVCv1cWuhLD9ytYTNyJsy4H")</f>
        <v/>
      </c>
    </row>
    <row r="171">
      <c r="A171" t="inlineStr">
        <is>
          <t>Adq3wnAvtaXBNfy63xGV1YNkDiPKadDT469xF9uZPrqE</t>
        </is>
      </c>
      <c r="B171" t="inlineStr">
        <is>
          <t>WIT</t>
        </is>
      </c>
      <c r="C171" t="n">
        <v>0</v>
      </c>
      <c r="D171" t="n">
        <v>0.035</v>
      </c>
      <c r="E171" t="n">
        <v>0.05</v>
      </c>
      <c r="F171" t="n">
        <v>0.652</v>
      </c>
      <c r="G171" t="n">
        <v>0.6870000000000001</v>
      </c>
      <c r="H171" t="n">
        <v>2</v>
      </c>
      <c r="I171" t="n">
        <v>2</v>
      </c>
      <c r="J171" t="n">
        <v>-1</v>
      </c>
      <c r="K171" t="n">
        <v>-1</v>
      </c>
      <c r="L171">
        <f>HYPERLINK("https://www.defined.fi/sol/Adq3wnAvtaXBNfy63xGV1YNkDiPKadDT469xF9uZPrqE?maker=9MFYCwDxmiqXdsAqzy5j7xVCv1cWuhLD9ytYTNyJsy4H","https://www.defined.fi/sol/Adq3wnAvtaXBNfy63xGV1YNkDiPKadDT469xF9uZPrqE?maker=9MFYCwDxmiqXdsAqzy5j7xVCv1cWuhLD9ytYTNyJsy4H")</f>
        <v/>
      </c>
      <c r="M171">
        <f>HYPERLINK("https://dexscreener.com/solana/Adq3wnAvtaXBNfy63xGV1YNkDiPKadDT469xF9uZPrqE?maker=9MFYCwDxmiqXdsAqzy5j7xVCv1cWuhLD9ytYTNyJsy4H","https://dexscreener.com/solana/Adq3wnAvtaXBNfy63xGV1YNkDiPKadDT469xF9uZPrqE?maker=9MFYCwDxmiqXdsAqzy5j7xVCv1cWuhLD9ytYTNyJsy4H")</f>
        <v/>
      </c>
    </row>
    <row r="172">
      <c r="A172" t="inlineStr">
        <is>
          <t>jtojtomepa8beP8AuQc6eXt5FriJwfFMwQx2v2f9mCL</t>
        </is>
      </c>
      <c r="B172" t="inlineStr">
        <is>
          <t>JTO</t>
        </is>
      </c>
      <c r="C172" t="n">
        <v>0</v>
      </c>
      <c r="D172" t="n">
        <v>-0.526</v>
      </c>
      <c r="E172" t="n">
        <v>-1</v>
      </c>
      <c r="F172" t="n">
        <v>12.31</v>
      </c>
      <c r="G172" t="n">
        <v>151.93</v>
      </c>
      <c r="H172" t="n">
        <v>2</v>
      </c>
      <c r="I172" t="n">
        <v>10</v>
      </c>
      <c r="J172" t="n">
        <v>-1</v>
      </c>
      <c r="K172" t="n">
        <v>-1</v>
      </c>
      <c r="L172">
        <f>HYPERLINK("https://www.defined.fi/sol/jtojtomepa8beP8AuQc6eXt5FriJwfFMwQx2v2f9mCL?maker=9MFYCwDxmiqXdsAqzy5j7xVCv1cWuhLD9ytYTNyJsy4H","https://www.defined.fi/sol/jtojtomepa8beP8AuQc6eXt5FriJwfFMwQx2v2f9mCL?maker=9MFYCwDxmiqXdsAqzy5j7xVCv1cWuhLD9ytYTNyJsy4H")</f>
        <v/>
      </c>
      <c r="M172">
        <f>HYPERLINK("https://dexscreener.com/solana/jtojtomepa8beP8AuQc6eXt5FriJwfFMwQx2v2f9mCL?maker=9MFYCwDxmiqXdsAqzy5j7xVCv1cWuhLD9ytYTNyJsy4H","https://dexscreener.com/solana/jtojtomepa8beP8AuQc6eXt5FriJwfFMwQx2v2f9mCL?maker=9MFYCwDxmiqXdsAqzy5j7xVCv1cWuhLD9ytYTNyJsy4H")</f>
        <v/>
      </c>
    </row>
    <row r="173">
      <c r="A173" t="inlineStr">
        <is>
          <t>T1oYbAejEESrZLtSAjumAXhzFqZGNxQ4kVN9vPUoxMv</t>
        </is>
      </c>
      <c r="B173" t="inlineStr">
        <is>
          <t>$daumen</t>
        </is>
      </c>
      <c r="C173" t="n">
        <v>0</v>
      </c>
      <c r="D173" t="n">
        <v>0.063</v>
      </c>
      <c r="E173" t="n">
        <v>0.02</v>
      </c>
      <c r="F173" t="n">
        <v>1.43</v>
      </c>
      <c r="G173" t="n">
        <v>7.73</v>
      </c>
      <c r="H173" t="n">
        <v>3</v>
      </c>
      <c r="I173" t="n">
        <v>8</v>
      </c>
      <c r="J173" t="n">
        <v>-1</v>
      </c>
      <c r="K173" t="n">
        <v>-1</v>
      </c>
      <c r="L173">
        <f>HYPERLINK("https://www.defined.fi/sol/T1oYbAejEESrZLtSAjumAXhzFqZGNxQ4kVN9vPUoxMv?maker=9MFYCwDxmiqXdsAqzy5j7xVCv1cWuhLD9ytYTNyJsy4H","https://www.defined.fi/sol/T1oYbAejEESrZLtSAjumAXhzFqZGNxQ4kVN9vPUoxMv?maker=9MFYCwDxmiqXdsAqzy5j7xVCv1cWuhLD9ytYTNyJsy4H")</f>
        <v/>
      </c>
      <c r="M173">
        <f>HYPERLINK("https://dexscreener.com/solana/T1oYbAejEESrZLtSAjumAXhzFqZGNxQ4kVN9vPUoxMv?maker=9MFYCwDxmiqXdsAqzy5j7xVCv1cWuhLD9ytYTNyJsy4H","https://dexscreener.com/solana/T1oYbAejEESrZLtSAjumAXhzFqZGNxQ4kVN9vPUoxMv?maker=9MFYCwDxmiqXdsAqzy5j7xVCv1cWuhLD9ytYTNyJsy4H")</f>
        <v/>
      </c>
    </row>
    <row r="174">
      <c r="A174" t="inlineStr">
        <is>
          <t>9gwTegFJJErDpWJKjPfLr2g2zrE3nL1v5zpwbtsk3c6P</t>
        </is>
      </c>
      <c r="B174" t="inlineStr">
        <is>
          <t>USEDCAR</t>
        </is>
      </c>
      <c r="C174" t="n">
        <v>0</v>
      </c>
      <c r="D174" t="n">
        <v>7.59</v>
      </c>
      <c r="E174" t="n">
        <v>0.06</v>
      </c>
      <c r="F174" t="n">
        <v>137.03</v>
      </c>
      <c r="G174" t="n">
        <v>135</v>
      </c>
      <c r="H174" t="n">
        <v>45</v>
      </c>
      <c r="I174" t="n">
        <v>43</v>
      </c>
      <c r="J174" t="n">
        <v>-1</v>
      </c>
      <c r="K174" t="n">
        <v>-1</v>
      </c>
      <c r="L174">
        <f>HYPERLINK("https://www.defined.fi/sol/9gwTegFJJErDpWJKjPfLr2g2zrE3nL1v5zpwbtsk3c6P?maker=9MFYCwDxmiqXdsAqzy5j7xVCv1cWuhLD9ytYTNyJsy4H","https://www.defined.fi/sol/9gwTegFJJErDpWJKjPfLr2g2zrE3nL1v5zpwbtsk3c6P?maker=9MFYCwDxmiqXdsAqzy5j7xVCv1cWuhLD9ytYTNyJsy4H")</f>
        <v/>
      </c>
      <c r="M174">
        <f>HYPERLINK("https://dexscreener.com/solana/9gwTegFJJErDpWJKjPfLr2g2zrE3nL1v5zpwbtsk3c6P?maker=9MFYCwDxmiqXdsAqzy5j7xVCv1cWuhLD9ytYTNyJsy4H","https://dexscreener.com/solana/9gwTegFJJErDpWJKjPfLr2g2zrE3nL1v5zpwbtsk3c6P?maker=9MFYCwDxmiqXdsAqzy5j7xVCv1cWuhLD9ytYTNyJsy4H")</f>
        <v/>
      </c>
    </row>
    <row r="175">
      <c r="A175" t="inlineStr">
        <is>
          <t>mb1eu7TzEc71KxDpsmsKoucSSuuoGLv1drys1oP2jh6</t>
        </is>
      </c>
      <c r="B175" t="inlineStr">
        <is>
          <t>MOBILE</t>
        </is>
      </c>
      <c r="C175" t="n">
        <v>0</v>
      </c>
      <c r="D175" t="n">
        <v>-0.096</v>
      </c>
      <c r="E175" t="n">
        <v>-0.01</v>
      </c>
      <c r="F175" t="n">
        <v>20.68</v>
      </c>
      <c r="G175" t="n">
        <v>36.5</v>
      </c>
      <c r="H175" t="n">
        <v>8</v>
      </c>
      <c r="I175" t="n">
        <v>7</v>
      </c>
      <c r="J175" t="n">
        <v>-1</v>
      </c>
      <c r="K175" t="n">
        <v>-1</v>
      </c>
      <c r="L175">
        <f>HYPERLINK("https://www.defined.fi/sol/mb1eu7TzEc71KxDpsmsKoucSSuuoGLv1drys1oP2jh6?maker=9MFYCwDxmiqXdsAqzy5j7xVCv1cWuhLD9ytYTNyJsy4H","https://www.defined.fi/sol/mb1eu7TzEc71KxDpsmsKoucSSuuoGLv1drys1oP2jh6?maker=9MFYCwDxmiqXdsAqzy5j7xVCv1cWuhLD9ytYTNyJsy4H")</f>
        <v/>
      </c>
      <c r="M175">
        <f>HYPERLINK("https://dexscreener.com/solana/mb1eu7TzEc71KxDpsmsKoucSSuuoGLv1drys1oP2jh6?maker=9MFYCwDxmiqXdsAqzy5j7xVCv1cWuhLD9ytYTNyJsy4H","https://dexscreener.com/solana/mb1eu7TzEc71KxDpsmsKoucSSuuoGLv1drys1oP2jh6?maker=9MFYCwDxmiqXdsAqzy5j7xVCv1cWuhLD9ytYTNyJsy4H")</f>
        <v/>
      </c>
    </row>
    <row r="176">
      <c r="A176" t="inlineStr">
        <is>
          <t>BHcPVARUJEV3rCAmbLgRm7QPmZotsCcHcKWwzvCSAHJi</t>
        </is>
      </c>
      <c r="B176" t="inlineStr">
        <is>
          <t>POOWEL</t>
        </is>
      </c>
      <c r="C176" t="n">
        <v>0</v>
      </c>
      <c r="D176" t="n">
        <v>0.028</v>
      </c>
      <c r="E176" t="n">
        <v>0.02</v>
      </c>
      <c r="F176" t="n">
        <v>1.8</v>
      </c>
      <c r="G176" t="n">
        <v>1.83</v>
      </c>
      <c r="H176" t="n">
        <v>2</v>
      </c>
      <c r="I176" t="n">
        <v>2</v>
      </c>
      <c r="J176" t="n">
        <v>-1</v>
      </c>
      <c r="K176" t="n">
        <v>-1</v>
      </c>
      <c r="L176">
        <f>HYPERLINK("https://www.defined.fi/sol/BHcPVARUJEV3rCAmbLgRm7QPmZotsCcHcKWwzvCSAHJi?maker=9MFYCwDxmiqXdsAqzy5j7xVCv1cWuhLD9ytYTNyJsy4H","https://www.defined.fi/sol/BHcPVARUJEV3rCAmbLgRm7QPmZotsCcHcKWwzvCSAHJi?maker=9MFYCwDxmiqXdsAqzy5j7xVCv1cWuhLD9ytYTNyJsy4H")</f>
        <v/>
      </c>
      <c r="M176">
        <f>HYPERLINK("https://dexscreener.com/solana/BHcPVARUJEV3rCAmbLgRm7QPmZotsCcHcKWwzvCSAHJi?maker=9MFYCwDxmiqXdsAqzy5j7xVCv1cWuhLD9ytYTNyJsy4H","https://dexscreener.com/solana/BHcPVARUJEV3rCAmbLgRm7QPmZotsCcHcKWwzvCSAHJi?maker=9MFYCwDxmiqXdsAqzy5j7xVCv1cWuhLD9ytYTNyJsy4H")</f>
        <v/>
      </c>
    </row>
    <row r="177">
      <c r="A177" t="inlineStr">
        <is>
          <t>4Cnk9EPnW5ixfLZatCPJjDB1PUtcRpVVgTQukm9epump</t>
        </is>
      </c>
      <c r="B177" t="inlineStr">
        <is>
          <t>DADDY</t>
        </is>
      </c>
      <c r="C177" t="n">
        <v>0</v>
      </c>
      <c r="D177" t="n">
        <v>4.3</v>
      </c>
      <c r="E177" t="n">
        <v>0.01</v>
      </c>
      <c r="F177" t="n">
        <v>505.5</v>
      </c>
      <c r="G177" t="n">
        <v>509.8</v>
      </c>
      <c r="H177" t="n">
        <v>26</v>
      </c>
      <c r="I177" t="n">
        <v>26</v>
      </c>
      <c r="J177" t="n">
        <v>-1</v>
      </c>
      <c r="K177" t="n">
        <v>-1</v>
      </c>
      <c r="L177">
        <f>HYPERLINK("https://www.defined.fi/sol/4Cnk9EPnW5ixfLZatCPJjDB1PUtcRpVVgTQukm9epump?maker=9MFYCwDxmiqXdsAqzy5j7xVCv1cWuhLD9ytYTNyJsy4H","https://www.defined.fi/sol/4Cnk9EPnW5ixfLZatCPJjDB1PUtcRpVVgTQukm9epump?maker=9MFYCwDxmiqXdsAqzy5j7xVCv1cWuhLD9ytYTNyJsy4H")</f>
        <v/>
      </c>
      <c r="M177">
        <f>HYPERLINK("https://dexscreener.com/solana/4Cnk9EPnW5ixfLZatCPJjDB1PUtcRpVVgTQukm9epump?maker=9MFYCwDxmiqXdsAqzy5j7xVCv1cWuhLD9ytYTNyJsy4H","https://dexscreener.com/solana/4Cnk9EPnW5ixfLZatCPJjDB1PUtcRpVVgTQukm9epump?maker=9MFYCwDxmiqXdsAqzy5j7xVCv1cWuhLD9ytYTNyJsy4H")</f>
        <v/>
      </c>
    </row>
    <row r="178">
      <c r="A178" t="inlineStr">
        <is>
          <t>6yjNqPzTSanBWSa6dxVEgTjePXBrZ2FoHLDQwYwEsyM6</t>
        </is>
      </c>
      <c r="B178" t="inlineStr">
        <is>
          <t>Chud</t>
        </is>
      </c>
      <c r="C178" t="n">
        <v>0</v>
      </c>
      <c r="D178" t="n">
        <v>1.48</v>
      </c>
      <c r="E178" t="n">
        <v>0.02</v>
      </c>
      <c r="F178" t="n">
        <v>94.01000000000001</v>
      </c>
      <c r="G178" t="n">
        <v>95.48999999999999</v>
      </c>
      <c r="H178" t="n">
        <v>39</v>
      </c>
      <c r="I178" t="n">
        <v>39</v>
      </c>
      <c r="J178" t="n">
        <v>-1</v>
      </c>
      <c r="K178" t="n">
        <v>-1</v>
      </c>
      <c r="L178">
        <f>HYPERLINK("https://www.defined.fi/sol/6yjNqPzTSanBWSa6dxVEgTjePXBrZ2FoHLDQwYwEsyM6?maker=9MFYCwDxmiqXdsAqzy5j7xVCv1cWuhLD9ytYTNyJsy4H","https://www.defined.fi/sol/6yjNqPzTSanBWSa6dxVEgTjePXBrZ2FoHLDQwYwEsyM6?maker=9MFYCwDxmiqXdsAqzy5j7xVCv1cWuhLD9ytYTNyJsy4H")</f>
        <v/>
      </c>
      <c r="M178">
        <f>HYPERLINK("https://dexscreener.com/solana/6yjNqPzTSanBWSa6dxVEgTjePXBrZ2FoHLDQwYwEsyM6?maker=9MFYCwDxmiqXdsAqzy5j7xVCv1cWuhLD9ytYTNyJsy4H","https://dexscreener.com/solana/6yjNqPzTSanBWSa6dxVEgTjePXBrZ2FoHLDQwYwEsyM6?maker=9MFYCwDxmiqXdsAqzy5j7xVCv1cWuhLD9ytYTNyJsy4H")</f>
        <v/>
      </c>
    </row>
    <row r="179">
      <c r="A179" t="inlineStr">
        <is>
          <t>DBRiDgJAMsM95moTzJs7M9LnkGErpbv9v6CUR1DXnUu5</t>
        </is>
      </c>
      <c r="B179" t="inlineStr">
        <is>
          <t>DBR</t>
        </is>
      </c>
      <c r="C179" t="n">
        <v>0</v>
      </c>
      <c r="D179" t="n">
        <v>0.007</v>
      </c>
      <c r="E179" t="n">
        <v>-1</v>
      </c>
      <c r="F179" t="n">
        <v>3.94</v>
      </c>
      <c r="G179" t="n">
        <v>3.95</v>
      </c>
      <c r="H179" t="n">
        <v>1</v>
      </c>
      <c r="I179" t="n">
        <v>1</v>
      </c>
      <c r="J179" t="n">
        <v>-1</v>
      </c>
      <c r="K179" t="n">
        <v>-1</v>
      </c>
      <c r="L179">
        <f>HYPERLINK("https://www.defined.fi/sol/DBRiDgJAMsM95moTzJs7M9LnkGErpbv9v6CUR1DXnUu5?maker=9MFYCwDxmiqXdsAqzy5j7xVCv1cWuhLD9ytYTNyJsy4H","https://www.defined.fi/sol/DBRiDgJAMsM95moTzJs7M9LnkGErpbv9v6CUR1DXnUu5?maker=9MFYCwDxmiqXdsAqzy5j7xVCv1cWuhLD9ytYTNyJsy4H")</f>
        <v/>
      </c>
      <c r="M179">
        <f>HYPERLINK("https://dexscreener.com/solana/DBRiDgJAMsM95moTzJs7M9LnkGErpbv9v6CUR1DXnUu5?maker=9MFYCwDxmiqXdsAqzy5j7xVCv1cWuhLD9ytYTNyJsy4H","https://dexscreener.com/solana/DBRiDgJAMsM95moTzJs7M9LnkGErpbv9v6CUR1DXnUu5?maker=9MFYCwDxmiqXdsAqzy5j7xVCv1cWuhLD9ytYTNyJsy4H")</f>
        <v/>
      </c>
    </row>
    <row r="180">
      <c r="A180" t="inlineStr">
        <is>
          <t>H84qihes12nVQarr8rzmw87hDXUbHtFKRm5joBcbpump</t>
        </is>
      </c>
      <c r="B180" t="inlineStr">
        <is>
          <t>Maxwell</t>
        </is>
      </c>
      <c r="C180" t="n">
        <v>0</v>
      </c>
      <c r="D180" t="n">
        <v>0</v>
      </c>
      <c r="E180" t="n">
        <v>0</v>
      </c>
      <c r="F180" t="n">
        <v>0</v>
      </c>
      <c r="G180" t="n">
        <v>0</v>
      </c>
      <c r="H180" t="n">
        <v>0</v>
      </c>
      <c r="I180" t="n">
        <v>0</v>
      </c>
      <c r="J180" t="n">
        <v>-1</v>
      </c>
      <c r="K180" t="n">
        <v>-1</v>
      </c>
      <c r="L180">
        <f>HYPERLINK("https://www.defined.fi/sol/H84qihes12nVQarr8rzmw87hDXUbHtFKRm5joBcbpump?maker=9MFYCwDxmiqXdsAqzy5j7xVCv1cWuhLD9ytYTNyJsy4H","https://www.defined.fi/sol/H84qihes12nVQarr8rzmw87hDXUbHtFKRm5joBcbpump?maker=9MFYCwDxmiqXdsAqzy5j7xVCv1cWuhLD9ytYTNyJsy4H")</f>
        <v/>
      </c>
      <c r="M180">
        <f>HYPERLINK("https://dexscreener.com/solana/H84qihes12nVQarr8rzmw87hDXUbHtFKRm5joBcbpump?maker=9MFYCwDxmiqXdsAqzy5j7xVCv1cWuhLD9ytYTNyJsy4H","https://dexscreener.com/solana/H84qihes12nVQarr8rzmw87hDXUbHtFKRm5joBcbpump?maker=9MFYCwDxmiqXdsAqzy5j7xVCv1cWuhLD9ytYTNyJsy4H")</f>
        <v/>
      </c>
    </row>
    <row r="181">
      <c r="A181" t="inlineStr">
        <is>
          <t>H4zeFe7Xc8jzcE1yzBJpY558qVxiGTPe668uDX16pump</t>
        </is>
      </c>
      <c r="B181" t="inlineStr">
        <is>
          <t>TERMAL</t>
        </is>
      </c>
      <c r="C181" t="n">
        <v>0</v>
      </c>
      <c r="D181" t="n">
        <v>0</v>
      </c>
      <c r="E181" t="n">
        <v>0</v>
      </c>
      <c r="F181" t="n">
        <v>0</v>
      </c>
      <c r="G181" t="n">
        <v>0</v>
      </c>
      <c r="H181" t="n">
        <v>0</v>
      </c>
      <c r="I181" t="n">
        <v>0</v>
      </c>
      <c r="J181" t="n">
        <v>-1</v>
      </c>
      <c r="K181" t="n">
        <v>-1</v>
      </c>
      <c r="L181">
        <f>HYPERLINK("https://www.defined.fi/sol/H4zeFe7Xc8jzcE1yzBJpY558qVxiGTPe668uDX16pump?maker=9MFYCwDxmiqXdsAqzy5j7xVCv1cWuhLD9ytYTNyJsy4H","https://www.defined.fi/sol/H4zeFe7Xc8jzcE1yzBJpY558qVxiGTPe668uDX16pump?maker=9MFYCwDxmiqXdsAqzy5j7xVCv1cWuhLD9ytYTNyJsy4H")</f>
        <v/>
      </c>
      <c r="M181">
        <f>HYPERLINK("https://dexscreener.com/solana/H4zeFe7Xc8jzcE1yzBJpY558qVxiGTPe668uDX16pump?maker=9MFYCwDxmiqXdsAqzy5j7xVCv1cWuhLD9ytYTNyJsy4H","https://dexscreener.com/solana/H4zeFe7Xc8jzcE1yzBJpY558qVxiGTPe668uDX16pump?maker=9MFYCwDxmiqXdsAqzy5j7xVCv1cWuhLD9ytYTNyJsy4H")</f>
        <v/>
      </c>
    </row>
    <row r="182">
      <c r="A182" t="inlineStr">
        <is>
          <t>FwVNiTVWj4dbpX4UGXDJzfubpusvXSRTLPBCdZ5Kpump</t>
        </is>
      </c>
      <c r="B182" t="inlineStr">
        <is>
          <t>GOD</t>
        </is>
      </c>
      <c r="C182" t="n">
        <v>0</v>
      </c>
      <c r="D182" t="n">
        <v>0</v>
      </c>
      <c r="E182" t="n">
        <v>0</v>
      </c>
      <c r="F182" t="n">
        <v>0</v>
      </c>
      <c r="G182" t="n">
        <v>0</v>
      </c>
      <c r="H182" t="n">
        <v>0</v>
      </c>
      <c r="I182" t="n">
        <v>0</v>
      </c>
      <c r="J182" t="n">
        <v>-1</v>
      </c>
      <c r="K182" t="n">
        <v>-1</v>
      </c>
      <c r="L182">
        <f>HYPERLINK("https://www.defined.fi/sol/FwVNiTVWj4dbpX4UGXDJzfubpusvXSRTLPBCdZ5Kpump?maker=9MFYCwDxmiqXdsAqzy5j7xVCv1cWuhLD9ytYTNyJsy4H","https://www.defined.fi/sol/FwVNiTVWj4dbpX4UGXDJzfubpusvXSRTLPBCdZ5Kpump?maker=9MFYCwDxmiqXdsAqzy5j7xVCv1cWuhLD9ytYTNyJsy4H")</f>
        <v/>
      </c>
      <c r="M182">
        <f>HYPERLINK("https://dexscreener.com/solana/FwVNiTVWj4dbpX4UGXDJzfubpusvXSRTLPBCdZ5Kpump?maker=9MFYCwDxmiqXdsAqzy5j7xVCv1cWuhLD9ytYTNyJsy4H","https://dexscreener.com/solana/FwVNiTVWj4dbpX4UGXDJzfubpusvXSRTLPBCdZ5Kpump?maker=9MFYCwDxmiqXdsAqzy5j7xVCv1cWuhLD9ytYTNyJsy4H")</f>
        <v/>
      </c>
    </row>
    <row r="183">
      <c r="A183" t="inlineStr">
        <is>
          <t>EjYm7bAPPkeYQoUBRf2HF8xEqNbztahJBHuPxGPkpump</t>
        </is>
      </c>
      <c r="B183" t="inlineStr">
        <is>
          <t>Aeon</t>
        </is>
      </c>
      <c r="C183" t="n">
        <v>0</v>
      </c>
      <c r="D183" t="n">
        <v>0</v>
      </c>
      <c r="E183" t="n">
        <v>0</v>
      </c>
      <c r="F183" t="n">
        <v>0</v>
      </c>
      <c r="G183" t="n">
        <v>0</v>
      </c>
      <c r="H183" t="n">
        <v>0</v>
      </c>
      <c r="I183" t="n">
        <v>0</v>
      </c>
      <c r="J183" t="n">
        <v>-1</v>
      </c>
      <c r="K183" t="n">
        <v>-1</v>
      </c>
      <c r="L183">
        <f>HYPERLINK("https://www.defined.fi/sol/EjYm7bAPPkeYQoUBRf2HF8xEqNbztahJBHuPxGPkpump?maker=9MFYCwDxmiqXdsAqzy5j7xVCv1cWuhLD9ytYTNyJsy4H","https://www.defined.fi/sol/EjYm7bAPPkeYQoUBRf2HF8xEqNbztahJBHuPxGPkpump?maker=9MFYCwDxmiqXdsAqzy5j7xVCv1cWuhLD9ytYTNyJsy4H")</f>
        <v/>
      </c>
      <c r="M183">
        <f>HYPERLINK("https://dexscreener.com/solana/EjYm7bAPPkeYQoUBRf2HF8xEqNbztahJBHuPxGPkpump?maker=9MFYCwDxmiqXdsAqzy5j7xVCv1cWuhLD9ytYTNyJsy4H","https://dexscreener.com/solana/EjYm7bAPPkeYQoUBRf2HF8xEqNbztahJBHuPxGPkpump?maker=9MFYCwDxmiqXdsAqzy5j7xVCv1cWuhLD9ytYTNyJsy4H")</f>
        <v/>
      </c>
    </row>
    <row r="184">
      <c r="A184" t="inlineStr">
        <is>
          <t>CK8jBy1R7JKr6FMSmaHJGi8GS3XPryWFJ1ebX3Uvpump</t>
        </is>
      </c>
      <c r="B184" t="inlineStr">
        <is>
          <t>ARCANE</t>
        </is>
      </c>
      <c r="C184" t="n">
        <v>0</v>
      </c>
      <c r="D184" t="n">
        <v>3.6</v>
      </c>
      <c r="E184" t="n">
        <v>0.06</v>
      </c>
      <c r="F184" t="n">
        <v>56.88</v>
      </c>
      <c r="G184" t="n">
        <v>59.41</v>
      </c>
      <c r="H184" t="n">
        <v>52</v>
      </c>
      <c r="I184" t="n">
        <v>48</v>
      </c>
      <c r="J184" t="n">
        <v>-1</v>
      </c>
      <c r="K184" t="n">
        <v>-1</v>
      </c>
      <c r="L184">
        <f>HYPERLINK("https://www.defined.fi/sol/CK8jBy1R7JKr6FMSmaHJGi8GS3XPryWFJ1ebX3Uvpump?maker=9MFYCwDxmiqXdsAqzy5j7xVCv1cWuhLD9ytYTNyJsy4H","https://www.defined.fi/sol/CK8jBy1R7JKr6FMSmaHJGi8GS3XPryWFJ1ebX3Uvpump?maker=9MFYCwDxmiqXdsAqzy5j7xVCv1cWuhLD9ytYTNyJsy4H")</f>
        <v/>
      </c>
      <c r="M184">
        <f>HYPERLINK("https://dexscreener.com/solana/CK8jBy1R7JKr6FMSmaHJGi8GS3XPryWFJ1ebX3Uvpump?maker=9MFYCwDxmiqXdsAqzy5j7xVCv1cWuhLD9ytYTNyJsy4H","https://dexscreener.com/solana/CK8jBy1R7JKr6FMSmaHJGi8GS3XPryWFJ1ebX3Uvpump?maker=9MFYCwDxmiqXdsAqzy5j7xVCv1cWuhLD9ytYTNyJsy4H")</f>
        <v/>
      </c>
    </row>
    <row r="185">
      <c r="A185" t="inlineStr">
        <is>
          <t>6c1dUwKi49kbEQLubirFgrPLfcRbF3a6tQmESsXbpump</t>
        </is>
      </c>
      <c r="B185" t="inlineStr">
        <is>
          <t>nofap</t>
        </is>
      </c>
      <c r="C185" t="n">
        <v>0</v>
      </c>
      <c r="D185" t="n">
        <v>0.063</v>
      </c>
      <c r="E185" t="n">
        <v>0.06</v>
      </c>
      <c r="F185" t="n">
        <v>1.08</v>
      </c>
      <c r="G185" t="n">
        <v>1.14</v>
      </c>
      <c r="H185" t="n">
        <v>2</v>
      </c>
      <c r="I185" t="n">
        <v>2</v>
      </c>
      <c r="J185" t="n">
        <v>-1</v>
      </c>
      <c r="K185" t="n">
        <v>-1</v>
      </c>
      <c r="L185">
        <f>HYPERLINK("https://www.defined.fi/sol/6c1dUwKi49kbEQLubirFgrPLfcRbF3a6tQmESsXbpump?maker=9MFYCwDxmiqXdsAqzy5j7xVCv1cWuhLD9ytYTNyJsy4H","https://www.defined.fi/sol/6c1dUwKi49kbEQLubirFgrPLfcRbF3a6tQmESsXbpump?maker=9MFYCwDxmiqXdsAqzy5j7xVCv1cWuhLD9ytYTNyJsy4H")</f>
        <v/>
      </c>
      <c r="M185">
        <f>HYPERLINK("https://dexscreener.com/solana/6c1dUwKi49kbEQLubirFgrPLfcRbF3a6tQmESsXbpump?maker=9MFYCwDxmiqXdsAqzy5j7xVCv1cWuhLD9ytYTNyJsy4H","https://dexscreener.com/solana/6c1dUwKi49kbEQLubirFgrPLfcRbF3a6tQmESsXbpump?maker=9MFYCwDxmiqXdsAqzy5j7xVCv1cWuhLD9ytYTNyJsy4H")</f>
        <v/>
      </c>
    </row>
    <row r="186">
      <c r="A186" t="inlineStr">
        <is>
          <t>Av6qVigkb7USQyPXJkUvAEm4f599WTRvd75PUWBA9eNm</t>
        </is>
      </c>
      <c r="B186" t="inlineStr">
        <is>
          <t>COST</t>
        </is>
      </c>
      <c r="C186" t="n">
        <v>0</v>
      </c>
      <c r="D186" t="n">
        <v>-1.04</v>
      </c>
      <c r="E186" t="n">
        <v>-0.05</v>
      </c>
      <c r="F186" t="n">
        <v>22.84</v>
      </c>
      <c r="G186" t="n">
        <v>19.5</v>
      </c>
      <c r="H186" t="n">
        <v>14</v>
      </c>
      <c r="I186" t="n">
        <v>9</v>
      </c>
      <c r="J186" t="n">
        <v>-1</v>
      </c>
      <c r="K186" t="n">
        <v>-1</v>
      </c>
      <c r="L186">
        <f>HYPERLINK("https://www.defined.fi/sol/Av6qVigkb7USQyPXJkUvAEm4f599WTRvd75PUWBA9eNm?maker=9MFYCwDxmiqXdsAqzy5j7xVCv1cWuhLD9ytYTNyJsy4H","https://www.defined.fi/sol/Av6qVigkb7USQyPXJkUvAEm4f599WTRvd75PUWBA9eNm?maker=9MFYCwDxmiqXdsAqzy5j7xVCv1cWuhLD9ytYTNyJsy4H")</f>
        <v/>
      </c>
      <c r="M186">
        <f>HYPERLINK("https://dexscreener.com/solana/Av6qVigkb7USQyPXJkUvAEm4f599WTRvd75PUWBA9eNm?maker=9MFYCwDxmiqXdsAqzy5j7xVCv1cWuhLD9ytYTNyJsy4H","https://dexscreener.com/solana/Av6qVigkb7USQyPXJkUvAEm4f599WTRvd75PUWBA9eNm?maker=9MFYCwDxmiqXdsAqzy5j7xVCv1cWuhLD9ytYTNyJsy4H")</f>
        <v/>
      </c>
    </row>
    <row r="187">
      <c r="A187" t="inlineStr">
        <is>
          <t>EQGG5muKhviWmWJwy4Fi9TeeNpJUX7RpHAwkQMnTAyAj</t>
        </is>
      </c>
      <c r="B187" t="inlineStr">
        <is>
          <t>ICC</t>
        </is>
      </c>
      <c r="C187" t="n">
        <v>0</v>
      </c>
      <c r="D187" t="n">
        <v>0.37</v>
      </c>
      <c r="E187" t="n">
        <v>0.06</v>
      </c>
      <c r="F187" t="n">
        <v>6.61</v>
      </c>
      <c r="G187" t="n">
        <v>6.98</v>
      </c>
      <c r="H187" t="n">
        <v>6</v>
      </c>
      <c r="I187" t="n">
        <v>6</v>
      </c>
      <c r="J187" t="n">
        <v>-1</v>
      </c>
      <c r="K187" t="n">
        <v>-1</v>
      </c>
      <c r="L187">
        <f>HYPERLINK("https://www.defined.fi/sol/EQGG5muKhviWmWJwy4Fi9TeeNpJUX7RpHAwkQMnTAyAj?maker=9MFYCwDxmiqXdsAqzy5j7xVCv1cWuhLD9ytYTNyJsy4H","https://www.defined.fi/sol/EQGG5muKhviWmWJwy4Fi9TeeNpJUX7RpHAwkQMnTAyAj?maker=9MFYCwDxmiqXdsAqzy5j7xVCv1cWuhLD9ytYTNyJsy4H")</f>
        <v/>
      </c>
      <c r="M187">
        <f>HYPERLINK("https://dexscreener.com/solana/EQGG5muKhviWmWJwy4Fi9TeeNpJUX7RpHAwkQMnTAyAj?maker=9MFYCwDxmiqXdsAqzy5j7xVCv1cWuhLD9ytYTNyJsy4H","https://dexscreener.com/solana/EQGG5muKhviWmWJwy4Fi9TeeNpJUX7RpHAwkQMnTAyAj?maker=9MFYCwDxmiqXdsAqzy5j7xVCv1cWuhLD9ytYTNyJsy4H")</f>
        <v/>
      </c>
    </row>
    <row r="188">
      <c r="A188" t="inlineStr">
        <is>
          <t>8WnQQRbuEZ3CCDbH5MCVioBbw6o75NKANq9WdPhBDsWo</t>
        </is>
      </c>
      <c r="B188" t="inlineStr">
        <is>
          <t>coby</t>
        </is>
      </c>
      <c r="C188" t="n">
        <v>0</v>
      </c>
      <c r="D188" t="n">
        <v>5.22</v>
      </c>
      <c r="E188" t="n">
        <v>0.02</v>
      </c>
      <c r="F188" t="n">
        <v>232.5</v>
      </c>
      <c r="G188" t="n">
        <v>237.71</v>
      </c>
      <c r="H188" t="n">
        <v>49</v>
      </c>
      <c r="I188" t="n">
        <v>49</v>
      </c>
      <c r="J188" t="n">
        <v>-1</v>
      </c>
      <c r="K188" t="n">
        <v>-1</v>
      </c>
      <c r="L188">
        <f>HYPERLINK("https://www.defined.fi/sol/8WnQQRbuEZ3CCDbH5MCVioBbw6o75NKANq9WdPhBDsWo?maker=9MFYCwDxmiqXdsAqzy5j7xVCv1cWuhLD9ytYTNyJsy4H","https://www.defined.fi/sol/8WnQQRbuEZ3CCDbH5MCVioBbw6o75NKANq9WdPhBDsWo?maker=9MFYCwDxmiqXdsAqzy5j7xVCv1cWuhLD9ytYTNyJsy4H")</f>
        <v/>
      </c>
      <c r="M188">
        <f>HYPERLINK("https://dexscreener.com/solana/8WnQQRbuEZ3CCDbH5MCVioBbw6o75NKANq9WdPhBDsWo?maker=9MFYCwDxmiqXdsAqzy5j7xVCv1cWuhLD9ytYTNyJsy4H","https://dexscreener.com/solana/8WnQQRbuEZ3CCDbH5MCVioBbw6o75NKANq9WdPhBDsWo?maker=9MFYCwDxmiqXdsAqzy5j7xVCv1cWuhLD9ytYTNyJsy4H")</f>
        <v/>
      </c>
    </row>
    <row r="189">
      <c r="A189" t="inlineStr">
        <is>
          <t>HmLspvjpQtQEnArUyJoBSFGS38gNJwBuxAeqSV9SZ66K</t>
        </is>
      </c>
      <c r="B189" t="inlineStr">
        <is>
          <t>RARE</t>
        </is>
      </c>
      <c r="C189" t="n">
        <v>0</v>
      </c>
      <c r="D189" t="n">
        <v>0</v>
      </c>
      <c r="E189" t="n">
        <v>0</v>
      </c>
      <c r="F189" t="n">
        <v>0.975</v>
      </c>
      <c r="G189" t="n">
        <v>0</v>
      </c>
      <c r="H189" t="n">
        <v>3</v>
      </c>
      <c r="I189" t="n">
        <v>0</v>
      </c>
      <c r="J189" t="n">
        <v>-1</v>
      </c>
      <c r="K189" t="n">
        <v>-1</v>
      </c>
      <c r="L189">
        <f>HYPERLINK("https://www.defined.fi/sol/HmLspvjpQtQEnArUyJoBSFGS38gNJwBuxAeqSV9SZ66K?maker=9MFYCwDxmiqXdsAqzy5j7xVCv1cWuhLD9ytYTNyJsy4H","https://www.defined.fi/sol/HmLspvjpQtQEnArUyJoBSFGS38gNJwBuxAeqSV9SZ66K?maker=9MFYCwDxmiqXdsAqzy5j7xVCv1cWuhLD9ytYTNyJsy4H")</f>
        <v/>
      </c>
      <c r="M189">
        <f>HYPERLINK("https://dexscreener.com/solana/HmLspvjpQtQEnArUyJoBSFGS38gNJwBuxAeqSV9SZ66K?maker=9MFYCwDxmiqXdsAqzy5j7xVCv1cWuhLD9ytYTNyJsy4H","https://dexscreener.com/solana/HmLspvjpQtQEnArUyJoBSFGS38gNJwBuxAeqSV9SZ66K?maker=9MFYCwDxmiqXdsAqzy5j7xVCv1cWuhLD9ytYTNyJsy4H")</f>
        <v/>
      </c>
    </row>
    <row r="190">
      <c r="A190" t="inlineStr">
        <is>
          <t>AdV3h5Uk9xy39MkCfup9jKXth1JCJbxgSgXkdpSX4sq1</t>
        </is>
      </c>
      <c r="B190" t="inlineStr">
        <is>
          <t>FEDUP</t>
        </is>
      </c>
      <c r="C190" t="n">
        <v>0</v>
      </c>
      <c r="D190" t="n">
        <v>0</v>
      </c>
      <c r="E190" t="n">
        <v>0</v>
      </c>
      <c r="F190" t="n">
        <v>0</v>
      </c>
      <c r="G190" t="n">
        <v>1.02</v>
      </c>
      <c r="H190" t="n">
        <v>3</v>
      </c>
      <c r="I190" t="n">
        <v>3</v>
      </c>
      <c r="J190" t="n">
        <v>-1</v>
      </c>
      <c r="K190" t="n">
        <v>-1</v>
      </c>
      <c r="L190">
        <f>HYPERLINK("https://www.defined.fi/sol/AdV3h5Uk9xy39MkCfup9jKXth1JCJbxgSgXkdpSX4sq1?maker=9MFYCwDxmiqXdsAqzy5j7xVCv1cWuhLD9ytYTNyJsy4H","https://www.defined.fi/sol/AdV3h5Uk9xy39MkCfup9jKXth1JCJbxgSgXkdpSX4sq1?maker=9MFYCwDxmiqXdsAqzy5j7xVCv1cWuhLD9ytYTNyJsy4H")</f>
        <v/>
      </c>
      <c r="M190">
        <f>HYPERLINK("https://dexscreener.com/solana/AdV3h5Uk9xy39MkCfup9jKXth1JCJbxgSgXkdpSX4sq1?maker=9MFYCwDxmiqXdsAqzy5j7xVCv1cWuhLD9ytYTNyJsy4H","https://dexscreener.com/solana/AdV3h5Uk9xy39MkCfup9jKXth1JCJbxgSgXkdpSX4sq1?maker=9MFYCwDxmiqXdsAqzy5j7xVCv1cWuhLD9ytYTNyJsy4H")</f>
        <v/>
      </c>
    </row>
    <row r="191">
      <c r="A191" t="inlineStr">
        <is>
          <t>2SbUMHVzAAwyK7wh4ZC335Y3AHXuNybDjruvktWGpump</t>
        </is>
      </c>
      <c r="B191" t="inlineStr">
        <is>
          <t>Bruh</t>
        </is>
      </c>
      <c r="C191" t="n">
        <v>0</v>
      </c>
      <c r="D191" t="n">
        <v>0.318</v>
      </c>
      <c r="E191" t="n">
        <v>0.02</v>
      </c>
      <c r="F191" t="n">
        <v>19.87</v>
      </c>
      <c r="G191" t="n">
        <v>20.19</v>
      </c>
      <c r="H191" t="n">
        <v>7</v>
      </c>
      <c r="I191" t="n">
        <v>7</v>
      </c>
      <c r="J191" t="n">
        <v>-1</v>
      </c>
      <c r="K191" t="n">
        <v>-1</v>
      </c>
      <c r="L191">
        <f>HYPERLINK("https://www.defined.fi/sol/2SbUMHVzAAwyK7wh4ZC335Y3AHXuNybDjruvktWGpump?maker=9MFYCwDxmiqXdsAqzy5j7xVCv1cWuhLD9ytYTNyJsy4H","https://www.defined.fi/sol/2SbUMHVzAAwyK7wh4ZC335Y3AHXuNybDjruvktWGpump?maker=9MFYCwDxmiqXdsAqzy5j7xVCv1cWuhLD9ytYTNyJsy4H")</f>
        <v/>
      </c>
      <c r="M191">
        <f>HYPERLINK("https://dexscreener.com/solana/2SbUMHVzAAwyK7wh4ZC335Y3AHXuNybDjruvktWGpump?maker=9MFYCwDxmiqXdsAqzy5j7xVCv1cWuhLD9ytYTNyJsy4H","https://dexscreener.com/solana/2SbUMHVzAAwyK7wh4ZC335Y3AHXuNybDjruvktWGpump?maker=9MFYCwDxmiqXdsAqzy5j7xVCv1cWuhLD9ytYTNyJsy4H")</f>
        <v/>
      </c>
    </row>
    <row r="192">
      <c r="A192" t="inlineStr">
        <is>
          <t>4k3Dyjzvzp8eMZWUXbBCjEvwSkkk59S5iCNLY3QrkX6R</t>
        </is>
      </c>
      <c r="B192" t="inlineStr">
        <is>
          <t>RAY</t>
        </is>
      </c>
      <c r="C192" t="n">
        <v>0</v>
      </c>
      <c r="D192" t="n">
        <v>0.296</v>
      </c>
      <c r="E192" t="n">
        <v>0.01</v>
      </c>
      <c r="F192" t="n">
        <v>56</v>
      </c>
      <c r="G192" t="n">
        <v>41.12</v>
      </c>
      <c r="H192" t="n">
        <v>27</v>
      </c>
      <c r="I192" t="n">
        <v>27</v>
      </c>
      <c r="J192" t="n">
        <v>-1</v>
      </c>
      <c r="K192" t="n">
        <v>-1</v>
      </c>
      <c r="L192">
        <f>HYPERLINK("https://www.defined.fi/sol/4k3Dyjzvzp8eMZWUXbBCjEvwSkkk59S5iCNLY3QrkX6R?maker=9MFYCwDxmiqXdsAqzy5j7xVCv1cWuhLD9ytYTNyJsy4H","https://www.defined.fi/sol/4k3Dyjzvzp8eMZWUXbBCjEvwSkkk59S5iCNLY3QrkX6R?maker=9MFYCwDxmiqXdsAqzy5j7xVCv1cWuhLD9ytYTNyJsy4H")</f>
        <v/>
      </c>
      <c r="M192">
        <f>HYPERLINK("https://dexscreener.com/solana/4k3Dyjzvzp8eMZWUXbBCjEvwSkkk59S5iCNLY3QrkX6R?maker=9MFYCwDxmiqXdsAqzy5j7xVCv1cWuhLD9ytYTNyJsy4H","https://dexscreener.com/solana/4k3Dyjzvzp8eMZWUXbBCjEvwSkkk59S5iCNLY3QrkX6R?maker=9MFYCwDxmiqXdsAqzy5j7xVCv1cWuhLD9ytYTNyJsy4H")</f>
        <v/>
      </c>
    </row>
    <row r="193">
      <c r="A193" t="inlineStr">
        <is>
          <t>EHHAKzPZJhQy4fc7CTaJPFsetPgKnC6JNCdv6pqsQ7Ma</t>
        </is>
      </c>
      <c r="B193" t="inlineStr">
        <is>
          <t>21e8</t>
        </is>
      </c>
      <c r="C193" t="n">
        <v>0</v>
      </c>
      <c r="D193" t="n">
        <v>0.017</v>
      </c>
      <c r="E193" t="n">
        <v>0.04</v>
      </c>
      <c r="F193" t="n">
        <v>0.502</v>
      </c>
      <c r="G193" t="n">
        <v>0.519</v>
      </c>
      <c r="H193" t="n">
        <v>1</v>
      </c>
      <c r="I193" t="n">
        <v>1</v>
      </c>
      <c r="J193" t="n">
        <v>-1</v>
      </c>
      <c r="K193" t="n">
        <v>-1</v>
      </c>
      <c r="L193">
        <f>HYPERLINK("https://www.defined.fi/sol/EHHAKzPZJhQy4fc7CTaJPFsetPgKnC6JNCdv6pqsQ7Ma?maker=9MFYCwDxmiqXdsAqzy5j7xVCv1cWuhLD9ytYTNyJsy4H","https://www.defined.fi/sol/EHHAKzPZJhQy4fc7CTaJPFsetPgKnC6JNCdv6pqsQ7Ma?maker=9MFYCwDxmiqXdsAqzy5j7xVCv1cWuhLD9ytYTNyJsy4H")</f>
        <v/>
      </c>
      <c r="M193">
        <f>HYPERLINK("https://dexscreener.com/solana/EHHAKzPZJhQy4fc7CTaJPFsetPgKnC6JNCdv6pqsQ7Ma?maker=9MFYCwDxmiqXdsAqzy5j7xVCv1cWuhLD9ytYTNyJsy4H","https://dexscreener.com/solana/EHHAKzPZJhQy4fc7CTaJPFsetPgKnC6JNCdv6pqsQ7Ma?maker=9MFYCwDxmiqXdsAqzy5j7xVCv1cWuhLD9ytYTNyJsy4H")</f>
        <v/>
      </c>
    </row>
    <row r="194">
      <c r="A194" t="inlineStr">
        <is>
          <t>FvER7SsvY5GqAMawf7Qfb5MnUUmDdbPNPg4nCa4zHoLw</t>
        </is>
      </c>
      <c r="B194" t="inlineStr">
        <is>
          <t>PAJAMAS</t>
        </is>
      </c>
      <c r="C194" t="n">
        <v>0</v>
      </c>
      <c r="D194" t="n">
        <v>0.128</v>
      </c>
      <c r="E194" t="n">
        <v>0.03</v>
      </c>
      <c r="F194" t="n">
        <v>3.72</v>
      </c>
      <c r="G194" t="n">
        <v>3.85</v>
      </c>
      <c r="H194" t="n">
        <v>5</v>
      </c>
      <c r="I194" t="n">
        <v>5</v>
      </c>
      <c r="J194" t="n">
        <v>-1</v>
      </c>
      <c r="K194" t="n">
        <v>-1</v>
      </c>
      <c r="L194">
        <f>HYPERLINK("https://www.defined.fi/sol/FvER7SsvY5GqAMawf7Qfb5MnUUmDdbPNPg4nCa4zHoLw?maker=9MFYCwDxmiqXdsAqzy5j7xVCv1cWuhLD9ytYTNyJsy4H","https://www.defined.fi/sol/FvER7SsvY5GqAMawf7Qfb5MnUUmDdbPNPg4nCa4zHoLw?maker=9MFYCwDxmiqXdsAqzy5j7xVCv1cWuhLD9ytYTNyJsy4H")</f>
        <v/>
      </c>
      <c r="M194">
        <f>HYPERLINK("https://dexscreener.com/solana/FvER7SsvY5GqAMawf7Qfb5MnUUmDdbPNPg4nCa4zHoLw?maker=9MFYCwDxmiqXdsAqzy5j7xVCv1cWuhLD9ytYTNyJsy4H","https://dexscreener.com/solana/FvER7SsvY5GqAMawf7Qfb5MnUUmDdbPNPg4nCa4zHoLw?maker=9MFYCwDxmiqXdsAqzy5j7xVCv1cWuhLD9ytYTNyJsy4H")</f>
        <v/>
      </c>
    </row>
    <row r="195">
      <c r="A195" t="inlineStr">
        <is>
          <t>8QLTsTnPN4XxTP4ZU7osE4j5XpTmJWRDNQmjLzncpump</t>
        </is>
      </c>
      <c r="B195" t="inlineStr">
        <is>
          <t>BURZEN</t>
        </is>
      </c>
      <c r="C195" t="n">
        <v>0</v>
      </c>
      <c r="D195" t="n">
        <v>0.027</v>
      </c>
      <c r="E195" t="n">
        <v>0.05</v>
      </c>
      <c r="F195" t="n">
        <v>0.513</v>
      </c>
      <c r="G195" t="n">
        <v>0.54</v>
      </c>
      <c r="H195" t="n">
        <v>2</v>
      </c>
      <c r="I195" t="n">
        <v>2</v>
      </c>
      <c r="J195" t="n">
        <v>-1</v>
      </c>
      <c r="K195" t="n">
        <v>-1</v>
      </c>
      <c r="L195">
        <f>HYPERLINK("https://www.defined.fi/sol/8QLTsTnPN4XxTP4ZU7osE4j5XpTmJWRDNQmjLzncpump?maker=9MFYCwDxmiqXdsAqzy5j7xVCv1cWuhLD9ytYTNyJsy4H","https://www.defined.fi/sol/8QLTsTnPN4XxTP4ZU7osE4j5XpTmJWRDNQmjLzncpump?maker=9MFYCwDxmiqXdsAqzy5j7xVCv1cWuhLD9ytYTNyJsy4H")</f>
        <v/>
      </c>
      <c r="M195">
        <f>HYPERLINK("https://dexscreener.com/solana/8QLTsTnPN4XxTP4ZU7osE4j5XpTmJWRDNQmjLzncpump?maker=9MFYCwDxmiqXdsAqzy5j7xVCv1cWuhLD9ytYTNyJsy4H","https://dexscreener.com/solana/8QLTsTnPN4XxTP4ZU7osE4j5XpTmJWRDNQmjLzncpump?maker=9MFYCwDxmiqXdsAqzy5j7xVCv1cWuhLD9ytYTNyJsy4H")</f>
        <v/>
      </c>
    </row>
    <row r="196">
      <c r="A196" t="inlineStr">
        <is>
          <t>6JGSHS9GrE9uG8ix63w3DPMYHrgrJ6J4QyHbBhAepump</t>
        </is>
      </c>
      <c r="B196" t="inlineStr">
        <is>
          <t>Crashout</t>
        </is>
      </c>
      <c r="C196" t="n">
        <v>0</v>
      </c>
      <c r="D196" t="n">
        <v>0.987</v>
      </c>
      <c r="E196" t="n">
        <v>0.05</v>
      </c>
      <c r="F196" t="n">
        <v>19.68</v>
      </c>
      <c r="G196" t="n">
        <v>20.66</v>
      </c>
      <c r="H196" t="n">
        <v>19</v>
      </c>
      <c r="I196" t="n">
        <v>19</v>
      </c>
      <c r="J196" t="n">
        <v>-1</v>
      </c>
      <c r="K196" t="n">
        <v>-1</v>
      </c>
      <c r="L196">
        <f>HYPERLINK("https://www.defined.fi/sol/6JGSHS9GrE9uG8ix63w3DPMYHrgrJ6J4QyHbBhAepump?maker=9MFYCwDxmiqXdsAqzy5j7xVCv1cWuhLD9ytYTNyJsy4H","https://www.defined.fi/sol/6JGSHS9GrE9uG8ix63w3DPMYHrgrJ6J4QyHbBhAepump?maker=9MFYCwDxmiqXdsAqzy5j7xVCv1cWuhLD9ytYTNyJsy4H")</f>
        <v/>
      </c>
      <c r="M196">
        <f>HYPERLINK("https://dexscreener.com/solana/6JGSHS9GrE9uG8ix63w3DPMYHrgrJ6J4QyHbBhAepump?maker=9MFYCwDxmiqXdsAqzy5j7xVCv1cWuhLD9ytYTNyJsy4H","https://dexscreener.com/solana/6JGSHS9GrE9uG8ix63w3DPMYHrgrJ6J4QyHbBhAepump?maker=9MFYCwDxmiqXdsAqzy5j7xVCv1cWuhLD9ytYTNyJsy4H")</f>
        <v/>
      </c>
    </row>
    <row r="197">
      <c r="A197" t="inlineStr">
        <is>
          <t>55qMv1HtV8fqRjnFwDb9yDi9tBCeV8xwfgrPKgiJk5DN</t>
        </is>
      </c>
      <c r="B197" t="inlineStr">
        <is>
          <t>MVP</t>
        </is>
      </c>
      <c r="C197" t="n">
        <v>0</v>
      </c>
      <c r="D197" t="n">
        <v>1.66</v>
      </c>
      <c r="E197" t="n">
        <v>0.17</v>
      </c>
      <c r="F197" t="n">
        <v>7.61</v>
      </c>
      <c r="G197" t="n">
        <v>11.22</v>
      </c>
      <c r="H197" t="n">
        <v>7</v>
      </c>
      <c r="I197" t="n">
        <v>7</v>
      </c>
      <c r="J197" t="n">
        <v>-1</v>
      </c>
      <c r="K197" t="n">
        <v>-1</v>
      </c>
      <c r="L197">
        <f>HYPERLINK("https://www.defined.fi/sol/55qMv1HtV8fqRjnFwDb9yDi9tBCeV8xwfgrPKgiJk5DN?maker=9MFYCwDxmiqXdsAqzy5j7xVCv1cWuhLD9ytYTNyJsy4H","https://www.defined.fi/sol/55qMv1HtV8fqRjnFwDb9yDi9tBCeV8xwfgrPKgiJk5DN?maker=9MFYCwDxmiqXdsAqzy5j7xVCv1cWuhLD9ytYTNyJsy4H")</f>
        <v/>
      </c>
      <c r="M197">
        <f>HYPERLINK("https://dexscreener.com/solana/55qMv1HtV8fqRjnFwDb9yDi9tBCeV8xwfgrPKgiJk5DN?maker=9MFYCwDxmiqXdsAqzy5j7xVCv1cWuhLD9ytYTNyJsy4H","https://dexscreener.com/solana/55qMv1HtV8fqRjnFwDb9yDi9tBCeV8xwfgrPKgiJk5DN?maker=9MFYCwDxmiqXdsAqzy5j7xVCv1cWuhLD9ytYTNyJsy4H")</f>
        <v/>
      </c>
    </row>
    <row r="198">
      <c r="A198" t="inlineStr">
        <is>
          <t>5oteiV3YZ81aJ7ByZXJzediXrQRQV6RGXS22DBhtpump</t>
        </is>
      </c>
      <c r="B198" t="inlineStr">
        <is>
          <t>VIRGO</t>
        </is>
      </c>
      <c r="C198" t="n">
        <v>0</v>
      </c>
      <c r="D198" t="n">
        <v>0.209</v>
      </c>
      <c r="E198" t="n">
        <v>0.05</v>
      </c>
      <c r="F198" t="n">
        <v>4.4</v>
      </c>
      <c r="G198" t="n">
        <v>4.6</v>
      </c>
      <c r="H198" t="n">
        <v>7</v>
      </c>
      <c r="I198" t="n">
        <v>7</v>
      </c>
      <c r="J198" t="n">
        <v>-1</v>
      </c>
      <c r="K198" t="n">
        <v>-1</v>
      </c>
      <c r="L198">
        <f>HYPERLINK("https://www.defined.fi/sol/5oteiV3YZ81aJ7ByZXJzediXrQRQV6RGXS22DBhtpump?maker=9MFYCwDxmiqXdsAqzy5j7xVCv1cWuhLD9ytYTNyJsy4H","https://www.defined.fi/sol/5oteiV3YZ81aJ7ByZXJzediXrQRQV6RGXS22DBhtpump?maker=9MFYCwDxmiqXdsAqzy5j7xVCv1cWuhLD9ytYTNyJsy4H")</f>
        <v/>
      </c>
      <c r="M198">
        <f>HYPERLINK("https://dexscreener.com/solana/5oteiV3YZ81aJ7ByZXJzediXrQRQV6RGXS22DBhtpump?maker=9MFYCwDxmiqXdsAqzy5j7xVCv1cWuhLD9ytYTNyJsy4H","https://dexscreener.com/solana/5oteiV3YZ81aJ7ByZXJzediXrQRQV6RGXS22DBhtpump?maker=9MFYCwDxmiqXdsAqzy5j7xVCv1cWuhLD9ytYTNyJsy4H")</f>
        <v/>
      </c>
    </row>
    <row r="199">
      <c r="A199" t="inlineStr">
        <is>
          <t>By5XddQNE4SB2XbgvreFeMNHL5zqgGqypiN3Xor3XmvM</t>
        </is>
      </c>
      <c r="B199" t="inlineStr">
        <is>
          <t>yourmom</t>
        </is>
      </c>
      <c r="C199" t="n">
        <v>0</v>
      </c>
      <c r="D199" t="n">
        <v>0</v>
      </c>
      <c r="E199" t="n">
        <v>0</v>
      </c>
      <c r="F199" t="n">
        <v>3.12</v>
      </c>
      <c r="G199" t="n">
        <v>2.16</v>
      </c>
      <c r="H199" t="n">
        <v>6</v>
      </c>
      <c r="I199" t="n">
        <v>6</v>
      </c>
      <c r="J199" t="n">
        <v>-1</v>
      </c>
      <c r="K199" t="n">
        <v>-1</v>
      </c>
      <c r="L199">
        <f>HYPERLINK("https://www.defined.fi/sol/By5XddQNE4SB2XbgvreFeMNHL5zqgGqypiN3Xor3XmvM?maker=9MFYCwDxmiqXdsAqzy5j7xVCv1cWuhLD9ytYTNyJsy4H","https://www.defined.fi/sol/By5XddQNE4SB2XbgvreFeMNHL5zqgGqypiN3Xor3XmvM?maker=9MFYCwDxmiqXdsAqzy5j7xVCv1cWuhLD9ytYTNyJsy4H")</f>
        <v/>
      </c>
      <c r="M199">
        <f>HYPERLINK("https://dexscreener.com/solana/By5XddQNE4SB2XbgvreFeMNHL5zqgGqypiN3Xor3XmvM?maker=9MFYCwDxmiqXdsAqzy5j7xVCv1cWuhLD9ytYTNyJsy4H","https://dexscreener.com/solana/By5XddQNE4SB2XbgvreFeMNHL5zqgGqypiN3Xor3XmvM?maker=9MFYCwDxmiqXdsAqzy5j7xVCv1cWuhLD9ytYTNyJsy4H")</f>
        <v/>
      </c>
    </row>
    <row r="200">
      <c r="A200" t="inlineStr">
        <is>
          <t>GTiMaW6FNPLrWNVLYk5KkLApxiHvCwbGr9KdueGypump</t>
        </is>
      </c>
      <c r="B200" t="inlineStr">
        <is>
          <t>isaac</t>
        </is>
      </c>
      <c r="C200" t="n">
        <v>0</v>
      </c>
      <c r="D200" t="n">
        <v>0.122</v>
      </c>
      <c r="E200" t="n">
        <v>0.11</v>
      </c>
      <c r="F200" t="n">
        <v>1.1</v>
      </c>
      <c r="G200" t="n">
        <v>1.22</v>
      </c>
      <c r="H200" t="n">
        <v>7</v>
      </c>
      <c r="I200" t="n">
        <v>7</v>
      </c>
      <c r="J200" t="n">
        <v>-1</v>
      </c>
      <c r="K200" t="n">
        <v>-1</v>
      </c>
      <c r="L200">
        <f>HYPERLINK("https://www.defined.fi/sol/GTiMaW6FNPLrWNVLYk5KkLApxiHvCwbGr9KdueGypump?maker=9MFYCwDxmiqXdsAqzy5j7xVCv1cWuhLD9ytYTNyJsy4H","https://www.defined.fi/sol/GTiMaW6FNPLrWNVLYk5KkLApxiHvCwbGr9KdueGypump?maker=9MFYCwDxmiqXdsAqzy5j7xVCv1cWuhLD9ytYTNyJsy4H")</f>
        <v/>
      </c>
      <c r="M200">
        <f>HYPERLINK("https://dexscreener.com/solana/GTiMaW6FNPLrWNVLYk5KkLApxiHvCwbGr9KdueGypump?maker=9MFYCwDxmiqXdsAqzy5j7xVCv1cWuhLD9ytYTNyJsy4H","https://dexscreener.com/solana/GTiMaW6FNPLrWNVLYk5KkLApxiHvCwbGr9KdueGypump?maker=9MFYCwDxmiqXdsAqzy5j7xVCv1cWuhLD9ytYTNyJsy4H")</f>
        <v/>
      </c>
    </row>
    <row r="201">
      <c r="A201" t="inlineStr">
        <is>
          <t>8Wqbst4qAN2FqBCCh5gdXq2WJ7vTNWEY4oNLrpUg7Tya</t>
        </is>
      </c>
      <c r="B201" t="inlineStr">
        <is>
          <t>MDT</t>
        </is>
      </c>
      <c r="C201" t="n">
        <v>0</v>
      </c>
      <c r="D201" t="n">
        <v>0.033</v>
      </c>
      <c r="E201" t="n">
        <v>0.03</v>
      </c>
      <c r="F201" t="n">
        <v>1.22</v>
      </c>
      <c r="G201" t="n">
        <v>1.25</v>
      </c>
      <c r="H201" t="n">
        <v>1</v>
      </c>
      <c r="I201" t="n">
        <v>1</v>
      </c>
      <c r="J201" t="n">
        <v>-1</v>
      </c>
      <c r="K201" t="n">
        <v>-1</v>
      </c>
      <c r="L201">
        <f>HYPERLINK("https://www.defined.fi/sol/8Wqbst4qAN2FqBCCh5gdXq2WJ7vTNWEY4oNLrpUg7Tya?maker=9MFYCwDxmiqXdsAqzy5j7xVCv1cWuhLD9ytYTNyJsy4H","https://www.defined.fi/sol/8Wqbst4qAN2FqBCCh5gdXq2WJ7vTNWEY4oNLrpUg7Tya?maker=9MFYCwDxmiqXdsAqzy5j7xVCv1cWuhLD9ytYTNyJsy4H")</f>
        <v/>
      </c>
      <c r="M201">
        <f>HYPERLINK("https://dexscreener.com/solana/8Wqbst4qAN2FqBCCh5gdXq2WJ7vTNWEY4oNLrpUg7Tya?maker=9MFYCwDxmiqXdsAqzy5j7xVCv1cWuhLD9ytYTNyJsy4H","https://dexscreener.com/solana/8Wqbst4qAN2FqBCCh5gdXq2WJ7vTNWEY4oNLrpUg7Tya?maker=9MFYCwDxmiqXdsAqzy5j7xVCv1cWuhLD9ytYTNyJsy4H")</f>
        <v/>
      </c>
    </row>
    <row r="202">
      <c r="A202" t="inlineStr">
        <is>
          <t>DjMzWzcJLEsBXeKsdXi8goyFYUJ8si1vfHrfouTJpump</t>
        </is>
      </c>
      <c r="B202" t="inlineStr">
        <is>
          <t>PEAK</t>
        </is>
      </c>
      <c r="C202" t="n">
        <v>0</v>
      </c>
      <c r="D202" t="n">
        <v>0.013</v>
      </c>
      <c r="E202" t="n">
        <v>0.03</v>
      </c>
      <c r="F202" t="n">
        <v>0.469</v>
      </c>
      <c r="G202" t="n">
        <v>0.482</v>
      </c>
      <c r="H202" t="n">
        <v>1</v>
      </c>
      <c r="I202" t="n">
        <v>1</v>
      </c>
      <c r="J202" t="n">
        <v>-1</v>
      </c>
      <c r="K202" t="n">
        <v>-1</v>
      </c>
      <c r="L202">
        <f>HYPERLINK("https://www.defined.fi/sol/DjMzWzcJLEsBXeKsdXi8goyFYUJ8si1vfHrfouTJpump?maker=9MFYCwDxmiqXdsAqzy5j7xVCv1cWuhLD9ytYTNyJsy4H","https://www.defined.fi/sol/DjMzWzcJLEsBXeKsdXi8goyFYUJ8si1vfHrfouTJpump?maker=9MFYCwDxmiqXdsAqzy5j7xVCv1cWuhLD9ytYTNyJsy4H")</f>
        <v/>
      </c>
      <c r="M202">
        <f>HYPERLINK("https://dexscreener.com/solana/DjMzWzcJLEsBXeKsdXi8goyFYUJ8si1vfHrfouTJpump?maker=9MFYCwDxmiqXdsAqzy5j7xVCv1cWuhLD9ytYTNyJsy4H","https://dexscreener.com/solana/DjMzWzcJLEsBXeKsdXi8goyFYUJ8si1vfHrfouTJpump?maker=9MFYCwDxmiqXdsAqzy5j7xVCv1cWuhLD9ytYTNyJsy4H")</f>
        <v/>
      </c>
    </row>
    <row r="203">
      <c r="A203" t="inlineStr">
        <is>
          <t>BhTmkfyNwqaaxbyNtdzaVhMXmJyVx22xhZjefuiXVgxi</t>
        </is>
      </c>
      <c r="B203" t="inlineStr">
        <is>
          <t>ZODIAC</t>
        </is>
      </c>
      <c r="C203" t="n">
        <v>0</v>
      </c>
      <c r="D203" t="n">
        <v>0</v>
      </c>
      <c r="E203" t="n">
        <v>0</v>
      </c>
      <c r="F203" t="n">
        <v>0</v>
      </c>
      <c r="G203" t="n">
        <v>2.56</v>
      </c>
      <c r="H203" t="n">
        <v>0</v>
      </c>
      <c r="I203" t="n">
        <v>3</v>
      </c>
      <c r="J203" t="n">
        <v>-1</v>
      </c>
      <c r="K203" t="n">
        <v>-1</v>
      </c>
      <c r="L203">
        <f>HYPERLINK("https://www.defined.fi/sol/BhTmkfyNwqaaxbyNtdzaVhMXmJyVx22xhZjefuiXVgxi?maker=9MFYCwDxmiqXdsAqzy5j7xVCv1cWuhLD9ytYTNyJsy4H","https://www.defined.fi/sol/BhTmkfyNwqaaxbyNtdzaVhMXmJyVx22xhZjefuiXVgxi?maker=9MFYCwDxmiqXdsAqzy5j7xVCv1cWuhLD9ytYTNyJsy4H")</f>
        <v/>
      </c>
      <c r="M203">
        <f>HYPERLINK("https://dexscreener.com/solana/BhTmkfyNwqaaxbyNtdzaVhMXmJyVx22xhZjefuiXVgxi?maker=9MFYCwDxmiqXdsAqzy5j7xVCv1cWuhLD9ytYTNyJsy4H","https://dexscreener.com/solana/BhTmkfyNwqaaxbyNtdzaVhMXmJyVx22xhZjefuiXVgxi?maker=9MFYCwDxmiqXdsAqzy5j7xVCv1cWuhLD9ytYTNyJsy4H")</f>
        <v/>
      </c>
    </row>
    <row r="204">
      <c r="A204" t="inlineStr">
        <is>
          <t>AkVt31h8vgji5wF4nVbq1QmBV5wBoe8JdSoDTkDhQwEw</t>
        </is>
      </c>
      <c r="B204" t="inlineStr">
        <is>
          <t>WSB</t>
        </is>
      </c>
      <c r="C204" t="n">
        <v>0</v>
      </c>
      <c r="D204" t="n">
        <v>0.019</v>
      </c>
      <c r="E204" t="n">
        <v>0.01</v>
      </c>
      <c r="F204" t="n">
        <v>2.44</v>
      </c>
      <c r="G204" t="n">
        <v>18.37</v>
      </c>
      <c r="H204" t="n">
        <v>8</v>
      </c>
      <c r="I204" t="n">
        <v>15</v>
      </c>
      <c r="J204" t="n">
        <v>-1</v>
      </c>
      <c r="K204" t="n">
        <v>-1</v>
      </c>
      <c r="L204">
        <f>HYPERLINK("https://www.defined.fi/sol/AkVt31h8vgji5wF4nVbq1QmBV5wBoe8JdSoDTkDhQwEw?maker=9MFYCwDxmiqXdsAqzy5j7xVCv1cWuhLD9ytYTNyJsy4H","https://www.defined.fi/sol/AkVt31h8vgji5wF4nVbq1QmBV5wBoe8JdSoDTkDhQwEw?maker=9MFYCwDxmiqXdsAqzy5j7xVCv1cWuhLD9ytYTNyJsy4H")</f>
        <v/>
      </c>
      <c r="M204">
        <f>HYPERLINK("https://dexscreener.com/solana/AkVt31h8vgji5wF4nVbq1QmBV5wBoe8JdSoDTkDhQwEw?maker=9MFYCwDxmiqXdsAqzy5j7xVCv1cWuhLD9ytYTNyJsy4H","https://dexscreener.com/solana/AkVt31h8vgji5wF4nVbq1QmBV5wBoe8JdSoDTkDhQwEw?maker=9MFYCwDxmiqXdsAqzy5j7xVCv1cWuhLD9ytYTNyJsy4H")</f>
        <v/>
      </c>
    </row>
    <row r="205">
      <c r="A205" t="inlineStr">
        <is>
          <t>ATLASXmbPQxBUYbxPsV97usA3fPQYEqzQBUHgiFCUsXx</t>
        </is>
      </c>
      <c r="B205" t="inlineStr">
        <is>
          <t>ATLAS</t>
        </is>
      </c>
      <c r="C205" t="n">
        <v>0</v>
      </c>
      <c r="D205" t="n">
        <v>0.104</v>
      </c>
      <c r="E205" t="n">
        <v>0.01</v>
      </c>
      <c r="F205" t="n">
        <v>9.73</v>
      </c>
      <c r="G205" t="n">
        <v>20.03</v>
      </c>
      <c r="H205" t="n">
        <v>8</v>
      </c>
      <c r="I205" t="n">
        <v>11</v>
      </c>
      <c r="J205" t="n">
        <v>-1</v>
      </c>
      <c r="K205" t="n">
        <v>-1</v>
      </c>
      <c r="L205">
        <f>HYPERLINK("https://www.defined.fi/sol/ATLASXmbPQxBUYbxPsV97usA3fPQYEqzQBUHgiFCUsXx?maker=9MFYCwDxmiqXdsAqzy5j7xVCv1cWuhLD9ytYTNyJsy4H","https://www.defined.fi/sol/ATLASXmbPQxBUYbxPsV97usA3fPQYEqzQBUHgiFCUsXx?maker=9MFYCwDxmiqXdsAqzy5j7xVCv1cWuhLD9ytYTNyJsy4H")</f>
        <v/>
      </c>
      <c r="M205">
        <f>HYPERLINK("https://dexscreener.com/solana/ATLASXmbPQxBUYbxPsV97usA3fPQYEqzQBUHgiFCUsXx?maker=9MFYCwDxmiqXdsAqzy5j7xVCv1cWuhLD9ytYTNyJsy4H","https://dexscreener.com/solana/ATLASXmbPQxBUYbxPsV97usA3fPQYEqzQBUHgiFCUsXx?maker=9MFYCwDxmiqXdsAqzy5j7xVCv1cWuhLD9ytYTNyJsy4H")</f>
        <v/>
      </c>
    </row>
    <row r="206">
      <c r="A206" t="inlineStr">
        <is>
          <t>AsktR1RW2CBUur42FAzJecMmx73XuQUB7STNPiCjesKb</t>
        </is>
      </c>
      <c r="B206" t="inlineStr">
        <is>
          <t>BOYF</t>
        </is>
      </c>
      <c r="C206" t="n">
        <v>0</v>
      </c>
      <c r="D206" t="n">
        <v>0.119</v>
      </c>
      <c r="E206" t="n">
        <v>0.05</v>
      </c>
      <c r="F206" t="n">
        <v>2.51</v>
      </c>
      <c r="G206" t="n">
        <v>2.63</v>
      </c>
      <c r="H206" t="n">
        <v>4</v>
      </c>
      <c r="I206" t="n">
        <v>4</v>
      </c>
      <c r="J206" t="n">
        <v>-1</v>
      </c>
      <c r="K206" t="n">
        <v>-1</v>
      </c>
      <c r="L206">
        <f>HYPERLINK("https://www.defined.fi/sol/AsktR1RW2CBUur42FAzJecMmx73XuQUB7STNPiCjesKb?maker=9MFYCwDxmiqXdsAqzy5j7xVCv1cWuhLD9ytYTNyJsy4H","https://www.defined.fi/sol/AsktR1RW2CBUur42FAzJecMmx73XuQUB7STNPiCjesKb?maker=9MFYCwDxmiqXdsAqzy5j7xVCv1cWuhLD9ytYTNyJsy4H")</f>
        <v/>
      </c>
      <c r="M206">
        <f>HYPERLINK("https://dexscreener.com/solana/AsktR1RW2CBUur42FAzJecMmx73XuQUB7STNPiCjesKb?maker=9MFYCwDxmiqXdsAqzy5j7xVCv1cWuhLD9ytYTNyJsy4H","https://dexscreener.com/solana/AsktR1RW2CBUur42FAzJecMmx73XuQUB7STNPiCjesKb?maker=9MFYCwDxmiqXdsAqzy5j7xVCv1cWuhLD9ytYTNyJsy4H")</f>
        <v/>
      </c>
    </row>
    <row r="207">
      <c r="A207" t="inlineStr">
        <is>
          <t>E6AujzX54E1ZoPDFP2CyG3HHUVKygEkp6DRqig61pump</t>
        </is>
      </c>
      <c r="B207" t="inlineStr">
        <is>
          <t>Pochita</t>
        </is>
      </c>
      <c r="C207" t="n">
        <v>0</v>
      </c>
      <c r="D207" t="n">
        <v>6.41</v>
      </c>
      <c r="E207" t="n">
        <v>0.02</v>
      </c>
      <c r="F207" t="n">
        <v>278.09</v>
      </c>
      <c r="G207" t="n">
        <v>285.55</v>
      </c>
      <c r="H207" t="n">
        <v>128</v>
      </c>
      <c r="I207" t="n">
        <v>128</v>
      </c>
      <c r="J207" t="n">
        <v>-1</v>
      </c>
      <c r="K207" t="n">
        <v>-1</v>
      </c>
      <c r="L207">
        <f>HYPERLINK("https://www.defined.fi/sol/E6AujzX54E1ZoPDFP2CyG3HHUVKygEkp6DRqig61pump?maker=9MFYCwDxmiqXdsAqzy5j7xVCv1cWuhLD9ytYTNyJsy4H","https://www.defined.fi/sol/E6AujzX54E1ZoPDFP2CyG3HHUVKygEkp6DRqig61pump?maker=9MFYCwDxmiqXdsAqzy5j7xVCv1cWuhLD9ytYTNyJsy4H")</f>
        <v/>
      </c>
      <c r="M207">
        <f>HYPERLINK("https://dexscreener.com/solana/E6AujzX54E1ZoPDFP2CyG3HHUVKygEkp6DRqig61pump?maker=9MFYCwDxmiqXdsAqzy5j7xVCv1cWuhLD9ytYTNyJsy4H","https://dexscreener.com/solana/E6AujzX54E1ZoPDFP2CyG3HHUVKygEkp6DRqig61pump?maker=9MFYCwDxmiqXdsAqzy5j7xVCv1cWuhLD9ytYTNyJsy4H")</f>
        <v/>
      </c>
    </row>
    <row r="208">
      <c r="A208" t="inlineStr">
        <is>
          <t>HPfY3VCj1twecf556rDFWLJpDfh1vPoTtBjPehzKpump</t>
        </is>
      </c>
      <c r="B208" t="inlineStr">
        <is>
          <t>ball</t>
        </is>
      </c>
      <c r="C208" t="n">
        <v>0</v>
      </c>
      <c r="D208" t="n">
        <v>0.131</v>
      </c>
      <c r="E208" t="n">
        <v>0.03</v>
      </c>
      <c r="F208" t="n">
        <v>4.4</v>
      </c>
      <c r="G208" t="n">
        <v>4.53</v>
      </c>
      <c r="H208" t="n">
        <v>9</v>
      </c>
      <c r="I208" t="n">
        <v>9</v>
      </c>
      <c r="J208" t="n">
        <v>-1</v>
      </c>
      <c r="K208" t="n">
        <v>-1</v>
      </c>
      <c r="L208">
        <f>HYPERLINK("https://www.defined.fi/sol/HPfY3VCj1twecf556rDFWLJpDfh1vPoTtBjPehzKpump?maker=9MFYCwDxmiqXdsAqzy5j7xVCv1cWuhLD9ytYTNyJsy4H","https://www.defined.fi/sol/HPfY3VCj1twecf556rDFWLJpDfh1vPoTtBjPehzKpump?maker=9MFYCwDxmiqXdsAqzy5j7xVCv1cWuhLD9ytYTNyJsy4H")</f>
        <v/>
      </c>
      <c r="M208">
        <f>HYPERLINK("https://dexscreener.com/solana/HPfY3VCj1twecf556rDFWLJpDfh1vPoTtBjPehzKpump?maker=9MFYCwDxmiqXdsAqzy5j7xVCv1cWuhLD9ytYTNyJsy4H","https://dexscreener.com/solana/HPfY3VCj1twecf556rDFWLJpDfh1vPoTtBjPehzKpump?maker=9MFYCwDxmiqXdsAqzy5j7xVCv1cWuhLD9ytYTNyJsy4H")</f>
        <v/>
      </c>
    </row>
    <row r="209">
      <c r="A209" t="inlineStr">
        <is>
          <t>3TWgDvYBL2YPET2LxnWAwsMeoA8aL4DutNuwat2pKCjC</t>
        </is>
      </c>
      <c r="B209" t="inlineStr">
        <is>
          <t>KHAI</t>
        </is>
      </c>
      <c r="C209" t="n">
        <v>0</v>
      </c>
      <c r="D209" t="n">
        <v>9.5</v>
      </c>
      <c r="E209" t="n">
        <v>0.03</v>
      </c>
      <c r="F209" t="n">
        <v>285.83</v>
      </c>
      <c r="G209" t="n">
        <v>295.34</v>
      </c>
      <c r="H209" t="n">
        <v>34</v>
      </c>
      <c r="I209" t="n">
        <v>34</v>
      </c>
      <c r="J209" t="n">
        <v>-1</v>
      </c>
      <c r="K209" t="n">
        <v>-1</v>
      </c>
      <c r="L209">
        <f>HYPERLINK("https://www.defined.fi/sol/3TWgDvYBL2YPET2LxnWAwsMeoA8aL4DutNuwat2pKCjC?maker=9MFYCwDxmiqXdsAqzy5j7xVCv1cWuhLD9ytYTNyJsy4H","https://www.defined.fi/sol/3TWgDvYBL2YPET2LxnWAwsMeoA8aL4DutNuwat2pKCjC?maker=9MFYCwDxmiqXdsAqzy5j7xVCv1cWuhLD9ytYTNyJsy4H")</f>
        <v/>
      </c>
      <c r="M209">
        <f>HYPERLINK("https://dexscreener.com/solana/3TWgDvYBL2YPET2LxnWAwsMeoA8aL4DutNuwat2pKCjC?maker=9MFYCwDxmiqXdsAqzy5j7xVCv1cWuhLD9ytYTNyJsy4H","https://dexscreener.com/solana/3TWgDvYBL2YPET2LxnWAwsMeoA8aL4DutNuwat2pKCjC?maker=9MFYCwDxmiqXdsAqzy5j7xVCv1cWuhLD9ytYTNyJsy4H")</f>
        <v/>
      </c>
    </row>
    <row r="210">
      <c r="A210" t="inlineStr">
        <is>
          <t>9WPTUkh8fKuCnepRWoPYLH3aK9gSjPHFDenBq2X1Czdp</t>
        </is>
      </c>
      <c r="B210" t="inlineStr">
        <is>
          <t>SELFIE</t>
        </is>
      </c>
      <c r="C210" t="n">
        <v>0</v>
      </c>
      <c r="D210" t="n">
        <v>0.6899999999999999</v>
      </c>
      <c r="E210" t="n">
        <v>0.01</v>
      </c>
      <c r="F210" t="n">
        <v>54.05</v>
      </c>
      <c r="G210" t="n">
        <v>69.84</v>
      </c>
      <c r="H210" t="n">
        <v>19</v>
      </c>
      <c r="I210" t="n">
        <v>24</v>
      </c>
      <c r="J210" t="n">
        <v>-1</v>
      </c>
      <c r="K210" t="n">
        <v>-1</v>
      </c>
      <c r="L210">
        <f>HYPERLINK("https://www.defined.fi/sol/9WPTUkh8fKuCnepRWoPYLH3aK9gSjPHFDenBq2X1Czdp?maker=9MFYCwDxmiqXdsAqzy5j7xVCv1cWuhLD9ytYTNyJsy4H","https://www.defined.fi/sol/9WPTUkh8fKuCnepRWoPYLH3aK9gSjPHFDenBq2X1Czdp?maker=9MFYCwDxmiqXdsAqzy5j7xVCv1cWuhLD9ytYTNyJsy4H")</f>
        <v/>
      </c>
      <c r="M210">
        <f>HYPERLINK("https://dexscreener.com/solana/9WPTUkh8fKuCnepRWoPYLH3aK9gSjPHFDenBq2X1Czdp?maker=9MFYCwDxmiqXdsAqzy5j7xVCv1cWuhLD9ytYTNyJsy4H","https://dexscreener.com/solana/9WPTUkh8fKuCnepRWoPYLH3aK9gSjPHFDenBq2X1Czdp?maker=9MFYCwDxmiqXdsAqzy5j7xVCv1cWuhLD9ytYTNyJsy4H")</f>
        <v/>
      </c>
    </row>
    <row r="211">
      <c r="A211" t="inlineStr">
        <is>
          <t>HB2pjBPuquh1XGEVC1GCKepdh4daoJnkJiHFmaorfBWu</t>
        </is>
      </c>
      <c r="B211" t="inlineStr">
        <is>
          <t>Milady</t>
        </is>
      </c>
      <c r="C211" t="n">
        <v>0</v>
      </c>
      <c r="D211" t="n">
        <v>0</v>
      </c>
      <c r="E211" t="n">
        <v>0</v>
      </c>
      <c r="F211" t="n">
        <v>5.57</v>
      </c>
      <c r="G211" t="n">
        <v>0</v>
      </c>
      <c r="H211" t="n">
        <v>13</v>
      </c>
      <c r="I211" t="n">
        <v>0</v>
      </c>
      <c r="J211" t="n">
        <v>-1</v>
      </c>
      <c r="K211" t="n">
        <v>-1</v>
      </c>
      <c r="L211">
        <f>HYPERLINK("https://www.defined.fi/sol/HB2pjBPuquh1XGEVC1GCKepdh4daoJnkJiHFmaorfBWu?maker=9MFYCwDxmiqXdsAqzy5j7xVCv1cWuhLD9ytYTNyJsy4H","https://www.defined.fi/sol/HB2pjBPuquh1XGEVC1GCKepdh4daoJnkJiHFmaorfBWu?maker=9MFYCwDxmiqXdsAqzy5j7xVCv1cWuhLD9ytYTNyJsy4H")</f>
        <v/>
      </c>
      <c r="M211">
        <f>HYPERLINK("https://dexscreener.com/solana/HB2pjBPuquh1XGEVC1GCKepdh4daoJnkJiHFmaorfBWu?maker=9MFYCwDxmiqXdsAqzy5j7xVCv1cWuhLD9ytYTNyJsy4H","https://dexscreener.com/solana/HB2pjBPuquh1XGEVC1GCKepdh4daoJnkJiHFmaorfBWu?maker=9MFYCwDxmiqXdsAqzy5j7xVCv1cWuhLD9ytYTNyJsy4H")</f>
        <v/>
      </c>
    </row>
    <row r="212">
      <c r="A212" t="inlineStr">
        <is>
          <t>5rq2EFy3x3d4hPBsFixdc4mNUrbTyEENH1jwb32tpump</t>
        </is>
      </c>
      <c r="B212" t="inlineStr">
        <is>
          <t>Orange</t>
        </is>
      </c>
      <c r="C212" t="n">
        <v>0</v>
      </c>
      <c r="D212" t="n">
        <v>0.123</v>
      </c>
      <c r="E212" t="n">
        <v>0.46</v>
      </c>
      <c r="F212" t="n">
        <v>0.271</v>
      </c>
      <c r="G212" t="n">
        <v>0.394</v>
      </c>
      <c r="H212" t="n">
        <v>1</v>
      </c>
      <c r="I212" t="n">
        <v>1</v>
      </c>
      <c r="J212" t="n">
        <v>-1</v>
      </c>
      <c r="K212" t="n">
        <v>-1</v>
      </c>
      <c r="L212">
        <f>HYPERLINK("https://www.defined.fi/sol/5rq2EFy3x3d4hPBsFixdc4mNUrbTyEENH1jwb32tpump?maker=9MFYCwDxmiqXdsAqzy5j7xVCv1cWuhLD9ytYTNyJsy4H","https://www.defined.fi/sol/5rq2EFy3x3d4hPBsFixdc4mNUrbTyEENH1jwb32tpump?maker=9MFYCwDxmiqXdsAqzy5j7xVCv1cWuhLD9ytYTNyJsy4H")</f>
        <v/>
      </c>
      <c r="M212">
        <f>HYPERLINK("https://dexscreener.com/solana/5rq2EFy3x3d4hPBsFixdc4mNUrbTyEENH1jwb32tpump?maker=9MFYCwDxmiqXdsAqzy5j7xVCv1cWuhLD9ytYTNyJsy4H","https://dexscreener.com/solana/5rq2EFy3x3d4hPBsFixdc4mNUrbTyEENH1jwb32tpump?maker=9MFYCwDxmiqXdsAqzy5j7xVCv1cWuhLD9ytYTNyJsy4H")</f>
        <v/>
      </c>
    </row>
    <row r="213">
      <c r="A213" t="inlineStr">
        <is>
          <t>BwFLAzM1syXYCN7AjgAcHWvtsUzKjsyFGm7osxgXpump</t>
        </is>
      </c>
      <c r="B213" t="inlineStr">
        <is>
          <t>PWENG</t>
        </is>
      </c>
      <c r="C213" t="n">
        <v>0</v>
      </c>
      <c r="D213" t="n">
        <v>1.11</v>
      </c>
      <c r="E213" t="n">
        <v>0.08</v>
      </c>
      <c r="F213" t="n">
        <v>14.57</v>
      </c>
      <c r="G213" t="n">
        <v>15.68</v>
      </c>
      <c r="H213" t="n">
        <v>19</v>
      </c>
      <c r="I213" t="n">
        <v>19</v>
      </c>
      <c r="J213" t="n">
        <v>-1</v>
      </c>
      <c r="K213" t="n">
        <v>-1</v>
      </c>
      <c r="L213">
        <f>HYPERLINK("https://www.defined.fi/sol/BwFLAzM1syXYCN7AjgAcHWvtsUzKjsyFGm7osxgXpump?maker=9MFYCwDxmiqXdsAqzy5j7xVCv1cWuhLD9ytYTNyJsy4H","https://www.defined.fi/sol/BwFLAzM1syXYCN7AjgAcHWvtsUzKjsyFGm7osxgXpump?maker=9MFYCwDxmiqXdsAqzy5j7xVCv1cWuhLD9ytYTNyJsy4H")</f>
        <v/>
      </c>
      <c r="M213">
        <f>HYPERLINK("https://dexscreener.com/solana/BwFLAzM1syXYCN7AjgAcHWvtsUzKjsyFGm7osxgXpump?maker=9MFYCwDxmiqXdsAqzy5j7xVCv1cWuhLD9ytYTNyJsy4H","https://dexscreener.com/solana/BwFLAzM1syXYCN7AjgAcHWvtsUzKjsyFGm7osxgXpump?maker=9MFYCwDxmiqXdsAqzy5j7xVCv1cWuhLD9ytYTNyJsy4H")</f>
        <v/>
      </c>
    </row>
    <row r="214">
      <c r="A214" t="inlineStr">
        <is>
          <t>Faf89929Ni9fbg4gmVZTca7eW6NFg877Jqn6MizT3Gvw</t>
        </is>
      </c>
      <c r="B214" t="inlineStr">
        <is>
          <t>$WOLF</t>
        </is>
      </c>
      <c r="C214" t="n">
        <v>0</v>
      </c>
      <c r="D214" t="n">
        <v>0.632</v>
      </c>
      <c r="E214" t="n">
        <v>0.02</v>
      </c>
      <c r="F214" t="n">
        <v>25.97</v>
      </c>
      <c r="G214" t="n">
        <v>26.6</v>
      </c>
      <c r="H214" t="n">
        <v>10</v>
      </c>
      <c r="I214" t="n">
        <v>10</v>
      </c>
      <c r="J214" t="n">
        <v>-1</v>
      </c>
      <c r="K214" t="n">
        <v>-1</v>
      </c>
      <c r="L214">
        <f>HYPERLINK("https://www.defined.fi/sol/Faf89929Ni9fbg4gmVZTca7eW6NFg877Jqn6MizT3Gvw?maker=9MFYCwDxmiqXdsAqzy5j7xVCv1cWuhLD9ytYTNyJsy4H","https://www.defined.fi/sol/Faf89929Ni9fbg4gmVZTca7eW6NFg877Jqn6MizT3Gvw?maker=9MFYCwDxmiqXdsAqzy5j7xVCv1cWuhLD9ytYTNyJsy4H")</f>
        <v/>
      </c>
      <c r="M214">
        <f>HYPERLINK("https://dexscreener.com/solana/Faf89929Ni9fbg4gmVZTca7eW6NFg877Jqn6MizT3Gvw?maker=9MFYCwDxmiqXdsAqzy5j7xVCv1cWuhLD9ytYTNyJsy4H","https://dexscreener.com/solana/Faf89929Ni9fbg4gmVZTca7eW6NFg877Jqn6MizT3Gvw?maker=9MFYCwDxmiqXdsAqzy5j7xVCv1cWuhLD9ytYTNyJsy4H")</f>
        <v/>
      </c>
    </row>
    <row r="215">
      <c r="A215" t="inlineStr">
        <is>
          <t>CTg3ZgYx79zrE1MteDVkmkcGniiFrK1hJ6yiabropump</t>
        </is>
      </c>
      <c r="B215" t="inlineStr">
        <is>
          <t>NEIRO</t>
        </is>
      </c>
      <c r="C215" t="n">
        <v>0</v>
      </c>
      <c r="D215" t="n">
        <v>0.017</v>
      </c>
      <c r="E215" t="n">
        <v>0.01</v>
      </c>
      <c r="F215" t="n">
        <v>1.57</v>
      </c>
      <c r="G215" t="n">
        <v>1.59</v>
      </c>
      <c r="H215" t="n">
        <v>2</v>
      </c>
      <c r="I215" t="n">
        <v>2</v>
      </c>
      <c r="J215" t="n">
        <v>-1</v>
      </c>
      <c r="K215" t="n">
        <v>-1</v>
      </c>
      <c r="L215">
        <f>HYPERLINK("https://www.defined.fi/sol/CTg3ZgYx79zrE1MteDVkmkcGniiFrK1hJ6yiabropump?maker=9MFYCwDxmiqXdsAqzy5j7xVCv1cWuhLD9ytYTNyJsy4H","https://www.defined.fi/sol/CTg3ZgYx79zrE1MteDVkmkcGniiFrK1hJ6yiabropump?maker=9MFYCwDxmiqXdsAqzy5j7xVCv1cWuhLD9ytYTNyJsy4H")</f>
        <v/>
      </c>
      <c r="M215">
        <f>HYPERLINK("https://dexscreener.com/solana/CTg3ZgYx79zrE1MteDVkmkcGniiFrK1hJ6yiabropump?maker=9MFYCwDxmiqXdsAqzy5j7xVCv1cWuhLD9ytYTNyJsy4H","https://dexscreener.com/solana/CTg3ZgYx79zrE1MteDVkmkcGniiFrK1hJ6yiabropump?maker=9MFYCwDxmiqXdsAqzy5j7xVCv1cWuhLD9ytYTNyJsy4H")</f>
        <v/>
      </c>
    </row>
    <row r="216">
      <c r="A216" t="inlineStr">
        <is>
          <t>H6JtPso9FsoWj2ni6XzhT4dhQxADxkRsHT6GfVfwdGQP</t>
        </is>
      </c>
      <c r="B216" t="inlineStr">
        <is>
          <t>MONEY</t>
        </is>
      </c>
      <c r="C216" t="n">
        <v>0</v>
      </c>
      <c r="D216" t="n">
        <v>0.074</v>
      </c>
      <c r="E216" t="n">
        <v>-1</v>
      </c>
      <c r="F216" t="n">
        <v>4.75</v>
      </c>
      <c r="G216" t="n">
        <v>7.94</v>
      </c>
      <c r="H216" t="n">
        <v>4</v>
      </c>
      <c r="I216" t="n">
        <v>7</v>
      </c>
      <c r="J216" t="n">
        <v>-1</v>
      </c>
      <c r="K216" t="n">
        <v>-1</v>
      </c>
      <c r="L216">
        <f>HYPERLINK("https://www.defined.fi/sol/H6JtPso9FsoWj2ni6XzhT4dhQxADxkRsHT6GfVfwdGQP?maker=9MFYCwDxmiqXdsAqzy5j7xVCv1cWuhLD9ytYTNyJsy4H","https://www.defined.fi/sol/H6JtPso9FsoWj2ni6XzhT4dhQxADxkRsHT6GfVfwdGQP?maker=9MFYCwDxmiqXdsAqzy5j7xVCv1cWuhLD9ytYTNyJsy4H")</f>
        <v/>
      </c>
      <c r="M216">
        <f>HYPERLINK("https://dexscreener.com/solana/H6JtPso9FsoWj2ni6XzhT4dhQxADxkRsHT6GfVfwdGQP?maker=9MFYCwDxmiqXdsAqzy5j7xVCv1cWuhLD9ytYTNyJsy4H","https://dexscreener.com/solana/H6JtPso9FsoWj2ni6XzhT4dhQxADxkRsHT6GfVfwdGQP?maker=9MFYCwDxmiqXdsAqzy5j7xVCv1cWuhLD9ytYTNyJsy4H")</f>
        <v/>
      </c>
    </row>
    <row r="217">
      <c r="A217" t="inlineStr">
        <is>
          <t>8NNXWrWVctNw1UFeaBypffimTdcLCcD8XJzHvYsmgwpF</t>
        </is>
      </c>
      <c r="B217" t="inlineStr">
        <is>
          <t>BRAINLET</t>
        </is>
      </c>
      <c r="C217" t="n">
        <v>0</v>
      </c>
      <c r="D217" t="n">
        <v>-3.41</v>
      </c>
      <c r="E217" t="n">
        <v>-0.02</v>
      </c>
      <c r="F217" t="n">
        <v>254.38</v>
      </c>
      <c r="G217" t="n">
        <v>193.27</v>
      </c>
      <c r="H217" t="n">
        <v>92</v>
      </c>
      <c r="I217" t="n">
        <v>69</v>
      </c>
      <c r="J217" t="n">
        <v>-1</v>
      </c>
      <c r="K217" t="n">
        <v>-1</v>
      </c>
      <c r="L217">
        <f>HYPERLINK("https://www.defined.fi/sol/8NNXWrWVctNw1UFeaBypffimTdcLCcD8XJzHvYsmgwpF?maker=9MFYCwDxmiqXdsAqzy5j7xVCv1cWuhLD9ytYTNyJsy4H","https://www.defined.fi/sol/8NNXWrWVctNw1UFeaBypffimTdcLCcD8XJzHvYsmgwpF?maker=9MFYCwDxmiqXdsAqzy5j7xVCv1cWuhLD9ytYTNyJsy4H")</f>
        <v/>
      </c>
      <c r="M217">
        <f>HYPERLINK("https://dexscreener.com/solana/8NNXWrWVctNw1UFeaBypffimTdcLCcD8XJzHvYsmgwpF?maker=9MFYCwDxmiqXdsAqzy5j7xVCv1cWuhLD9ytYTNyJsy4H","https://dexscreener.com/solana/8NNXWrWVctNw1UFeaBypffimTdcLCcD8XJzHvYsmgwpF?maker=9MFYCwDxmiqXdsAqzy5j7xVCv1cWuhLD9ytYTNyJsy4H")</f>
        <v/>
      </c>
    </row>
    <row r="218">
      <c r="A218" t="inlineStr">
        <is>
          <t>8jayusxKifrCnx1b5hUAyxyyPhXQsyxpNN62pQsZBGB6</t>
        </is>
      </c>
      <c r="B218" t="inlineStr">
        <is>
          <t>BABY</t>
        </is>
      </c>
      <c r="C218" t="n">
        <v>0</v>
      </c>
      <c r="D218" t="n">
        <v>0.082</v>
      </c>
      <c r="E218" t="n">
        <v>0.23</v>
      </c>
      <c r="F218" t="n">
        <v>0.364</v>
      </c>
      <c r="G218" t="n">
        <v>0.446</v>
      </c>
      <c r="H218" t="n">
        <v>2</v>
      </c>
      <c r="I218" t="n">
        <v>2</v>
      </c>
      <c r="J218" t="n">
        <v>-1</v>
      </c>
      <c r="K218" t="n">
        <v>-1</v>
      </c>
      <c r="L218">
        <f>HYPERLINK("https://www.defined.fi/sol/8jayusxKifrCnx1b5hUAyxyyPhXQsyxpNN62pQsZBGB6?maker=9MFYCwDxmiqXdsAqzy5j7xVCv1cWuhLD9ytYTNyJsy4H","https://www.defined.fi/sol/8jayusxKifrCnx1b5hUAyxyyPhXQsyxpNN62pQsZBGB6?maker=9MFYCwDxmiqXdsAqzy5j7xVCv1cWuhLD9ytYTNyJsy4H")</f>
        <v/>
      </c>
      <c r="M218">
        <f>HYPERLINK("https://dexscreener.com/solana/8jayusxKifrCnx1b5hUAyxyyPhXQsyxpNN62pQsZBGB6?maker=9MFYCwDxmiqXdsAqzy5j7xVCv1cWuhLD9ytYTNyJsy4H","https://dexscreener.com/solana/8jayusxKifrCnx1b5hUAyxyyPhXQsyxpNN62pQsZBGB6?maker=9MFYCwDxmiqXdsAqzy5j7xVCv1cWuhLD9ytYTNyJsy4H")</f>
        <v/>
      </c>
    </row>
    <row r="219">
      <c r="A219" t="inlineStr">
        <is>
          <t>GRkAQsphKwc5PPMmi2bLT2aG9opmnHqJPN7spmjLpump</t>
        </is>
      </c>
      <c r="B219" t="inlineStr">
        <is>
          <t>ANIME</t>
        </is>
      </c>
      <c r="C219" t="n">
        <v>0</v>
      </c>
      <c r="D219" t="n">
        <v>0.023</v>
      </c>
      <c r="E219" t="n">
        <v>0.04</v>
      </c>
      <c r="F219" t="n">
        <v>0.519</v>
      </c>
      <c r="G219" t="n">
        <v>0.542</v>
      </c>
      <c r="H219" t="n">
        <v>2</v>
      </c>
      <c r="I219" t="n">
        <v>2</v>
      </c>
      <c r="J219" t="n">
        <v>-1</v>
      </c>
      <c r="K219" t="n">
        <v>-1</v>
      </c>
      <c r="L219">
        <f>HYPERLINK("https://www.defined.fi/sol/GRkAQsphKwc5PPMmi2bLT2aG9opmnHqJPN7spmjLpump?maker=9MFYCwDxmiqXdsAqzy5j7xVCv1cWuhLD9ytYTNyJsy4H","https://www.defined.fi/sol/GRkAQsphKwc5PPMmi2bLT2aG9opmnHqJPN7spmjLpump?maker=9MFYCwDxmiqXdsAqzy5j7xVCv1cWuhLD9ytYTNyJsy4H")</f>
        <v/>
      </c>
      <c r="M219">
        <f>HYPERLINK("https://dexscreener.com/solana/GRkAQsphKwc5PPMmi2bLT2aG9opmnHqJPN7spmjLpump?maker=9MFYCwDxmiqXdsAqzy5j7xVCv1cWuhLD9ytYTNyJsy4H","https://dexscreener.com/solana/GRkAQsphKwc5PPMmi2bLT2aG9opmnHqJPN7spmjLpump?maker=9MFYCwDxmiqXdsAqzy5j7xVCv1cWuhLD9ytYTNyJsy4H")</f>
        <v/>
      </c>
    </row>
    <row r="220">
      <c r="A220" t="inlineStr">
        <is>
          <t>q4bpaRKw3fJB1AJBeeBaKv3TjYzWsmntLgnSB275YUb</t>
        </is>
      </c>
      <c r="B220" t="inlineStr">
        <is>
          <t>TRTLS</t>
        </is>
      </c>
      <c r="C220" t="n">
        <v>0</v>
      </c>
      <c r="D220" t="n">
        <v>1.54</v>
      </c>
      <c r="E220" t="n">
        <v>-1</v>
      </c>
      <c r="F220" t="n">
        <v>0.015</v>
      </c>
      <c r="G220" t="n">
        <v>1.56</v>
      </c>
      <c r="H220" t="n">
        <v>5</v>
      </c>
      <c r="I220" t="n">
        <v>5</v>
      </c>
      <c r="J220" t="n">
        <v>-1</v>
      </c>
      <c r="K220" t="n">
        <v>-1</v>
      </c>
      <c r="L220">
        <f>HYPERLINK("https://www.defined.fi/sol/q4bpaRKw3fJB1AJBeeBaKv3TjYzWsmntLgnSB275YUb?maker=9MFYCwDxmiqXdsAqzy5j7xVCv1cWuhLD9ytYTNyJsy4H","https://www.defined.fi/sol/q4bpaRKw3fJB1AJBeeBaKv3TjYzWsmntLgnSB275YUb?maker=9MFYCwDxmiqXdsAqzy5j7xVCv1cWuhLD9ytYTNyJsy4H")</f>
        <v/>
      </c>
      <c r="M220">
        <f>HYPERLINK("https://dexscreener.com/solana/q4bpaRKw3fJB1AJBeeBaKv3TjYzWsmntLgnSB275YUb?maker=9MFYCwDxmiqXdsAqzy5j7xVCv1cWuhLD9ytYTNyJsy4H","https://dexscreener.com/solana/q4bpaRKw3fJB1AJBeeBaKv3TjYzWsmntLgnSB275YUb?maker=9MFYCwDxmiqXdsAqzy5j7xVCv1cWuhLD9ytYTNyJsy4H")</f>
        <v/>
      </c>
    </row>
    <row r="221">
      <c r="A221" t="inlineStr">
        <is>
          <t>8fZL148nnC168RAVCZh4PkjvMZmxMEfMLDhoziWVPnqf</t>
        </is>
      </c>
      <c r="B221" t="inlineStr">
        <is>
          <t>NiggaButt</t>
        </is>
      </c>
      <c r="C221" t="n">
        <v>0</v>
      </c>
      <c r="D221" t="n">
        <v>0.415</v>
      </c>
      <c r="E221" t="n">
        <v>0.05</v>
      </c>
      <c r="F221" t="n">
        <v>8.720000000000001</v>
      </c>
      <c r="G221" t="n">
        <v>9.130000000000001</v>
      </c>
      <c r="H221" t="n">
        <v>14</v>
      </c>
      <c r="I221" t="n">
        <v>14</v>
      </c>
      <c r="J221" t="n">
        <v>-1</v>
      </c>
      <c r="K221" t="n">
        <v>-1</v>
      </c>
      <c r="L221">
        <f>HYPERLINK("https://www.defined.fi/sol/8fZL148nnC168RAVCZh4PkjvMZmxMEfMLDhoziWVPnqf?maker=9MFYCwDxmiqXdsAqzy5j7xVCv1cWuhLD9ytYTNyJsy4H","https://www.defined.fi/sol/8fZL148nnC168RAVCZh4PkjvMZmxMEfMLDhoziWVPnqf?maker=9MFYCwDxmiqXdsAqzy5j7xVCv1cWuhLD9ytYTNyJsy4H")</f>
        <v/>
      </c>
      <c r="M221">
        <f>HYPERLINK("https://dexscreener.com/solana/8fZL148nnC168RAVCZh4PkjvMZmxMEfMLDhoziWVPnqf?maker=9MFYCwDxmiqXdsAqzy5j7xVCv1cWuhLD9ytYTNyJsy4H","https://dexscreener.com/solana/8fZL148nnC168RAVCZh4PkjvMZmxMEfMLDhoziWVPnqf?maker=9MFYCwDxmiqXdsAqzy5j7xVCv1cWuhLD9ytYTNyJsy4H")</f>
        <v/>
      </c>
    </row>
    <row r="222">
      <c r="A222" t="inlineStr">
        <is>
          <t>D8r8XTuCrUhLheWeGXSwC3G92RhASficV3YA7B2XWcLv</t>
        </is>
      </c>
      <c r="B222" t="inlineStr">
        <is>
          <t>BAG</t>
        </is>
      </c>
      <c r="C222" t="n">
        <v>0</v>
      </c>
      <c r="D222" t="n">
        <v>0.674</v>
      </c>
      <c r="E222" t="n">
        <v>0.03</v>
      </c>
      <c r="F222" t="n">
        <v>22.8</v>
      </c>
      <c r="G222" t="n">
        <v>23.48</v>
      </c>
      <c r="H222" t="n">
        <v>32</v>
      </c>
      <c r="I222" t="n">
        <v>32</v>
      </c>
      <c r="J222" t="n">
        <v>-1</v>
      </c>
      <c r="K222" t="n">
        <v>-1</v>
      </c>
      <c r="L222">
        <f>HYPERLINK("https://www.defined.fi/sol/D8r8XTuCrUhLheWeGXSwC3G92RhASficV3YA7B2XWcLv?maker=9MFYCwDxmiqXdsAqzy5j7xVCv1cWuhLD9ytYTNyJsy4H","https://www.defined.fi/sol/D8r8XTuCrUhLheWeGXSwC3G92RhASficV3YA7B2XWcLv?maker=9MFYCwDxmiqXdsAqzy5j7xVCv1cWuhLD9ytYTNyJsy4H")</f>
        <v/>
      </c>
      <c r="M222">
        <f>HYPERLINK("https://dexscreener.com/solana/D8r8XTuCrUhLheWeGXSwC3G92RhASficV3YA7B2XWcLv?maker=9MFYCwDxmiqXdsAqzy5j7xVCv1cWuhLD9ytYTNyJsy4H","https://dexscreener.com/solana/D8r8XTuCrUhLheWeGXSwC3G92RhASficV3YA7B2XWcLv?maker=9MFYCwDxmiqXdsAqzy5j7xVCv1cWuhLD9ytYTNyJsy4H")</f>
        <v/>
      </c>
    </row>
    <row r="223">
      <c r="A223" t="inlineStr">
        <is>
          <t>7vfCXTUXx5WJV5JADk17DUJ4ksgau7utNKj4b963voxs</t>
        </is>
      </c>
      <c r="B223" t="inlineStr">
        <is>
          <t>WETH</t>
        </is>
      </c>
      <c r="C223" t="n">
        <v>0</v>
      </c>
      <c r="D223" t="n">
        <v>1.29</v>
      </c>
      <c r="E223" t="n">
        <v>0.01</v>
      </c>
      <c r="F223" t="n">
        <v>156.69</v>
      </c>
      <c r="G223" t="n">
        <v>1305.76</v>
      </c>
      <c r="H223" t="n">
        <v>8</v>
      </c>
      <c r="I223" t="n">
        <v>21</v>
      </c>
      <c r="J223" t="n">
        <v>-1</v>
      </c>
      <c r="K223" t="n">
        <v>-1</v>
      </c>
      <c r="L223">
        <f>HYPERLINK("https://www.defined.fi/sol/7vfCXTUXx5WJV5JADk17DUJ4ksgau7utNKj4b963voxs?maker=9MFYCwDxmiqXdsAqzy5j7xVCv1cWuhLD9ytYTNyJsy4H","https://www.defined.fi/sol/7vfCXTUXx5WJV5JADk17DUJ4ksgau7utNKj4b963voxs?maker=9MFYCwDxmiqXdsAqzy5j7xVCv1cWuhLD9ytYTNyJsy4H")</f>
        <v/>
      </c>
      <c r="M223">
        <f>HYPERLINK("https://dexscreener.com/solana/7vfCXTUXx5WJV5JADk17DUJ4ksgau7utNKj4b963voxs?maker=9MFYCwDxmiqXdsAqzy5j7xVCv1cWuhLD9ytYTNyJsy4H","https://dexscreener.com/solana/7vfCXTUXx5WJV5JADk17DUJ4ksgau7utNKj4b963voxs?maker=9MFYCwDxmiqXdsAqzy5j7xVCv1cWuhLD9ytYTNyJsy4H")</f>
        <v/>
      </c>
    </row>
    <row r="224">
      <c r="A224" t="inlineStr">
        <is>
          <t>7EYnhQoR9YM3N7UoaKRoA44Uy8JeaZV3qyouov87awMs</t>
        </is>
      </c>
      <c r="B224" t="inlineStr">
        <is>
          <t>SILLY</t>
        </is>
      </c>
      <c r="C224" t="n">
        <v>0</v>
      </c>
      <c r="D224" t="n">
        <v>2.53</v>
      </c>
      <c r="E224" t="n">
        <v>0.01</v>
      </c>
      <c r="F224" t="n">
        <v>210.24</v>
      </c>
      <c r="G224" t="n">
        <v>212.76</v>
      </c>
      <c r="H224" t="n">
        <v>29</v>
      </c>
      <c r="I224" t="n">
        <v>29</v>
      </c>
      <c r="J224" t="n">
        <v>-1</v>
      </c>
      <c r="K224" t="n">
        <v>-1</v>
      </c>
      <c r="L224">
        <f>HYPERLINK("https://www.defined.fi/sol/7EYnhQoR9YM3N7UoaKRoA44Uy8JeaZV3qyouov87awMs?maker=9MFYCwDxmiqXdsAqzy5j7xVCv1cWuhLD9ytYTNyJsy4H","https://www.defined.fi/sol/7EYnhQoR9YM3N7UoaKRoA44Uy8JeaZV3qyouov87awMs?maker=9MFYCwDxmiqXdsAqzy5j7xVCv1cWuhLD9ytYTNyJsy4H")</f>
        <v/>
      </c>
      <c r="M224">
        <f>HYPERLINK("https://dexscreener.com/solana/7EYnhQoR9YM3N7UoaKRoA44Uy8JeaZV3qyouov87awMs?maker=9MFYCwDxmiqXdsAqzy5j7xVCv1cWuhLD9ytYTNyJsy4H","https://dexscreener.com/solana/7EYnhQoR9YM3N7UoaKRoA44Uy8JeaZV3qyouov87awMs?maker=9MFYCwDxmiqXdsAqzy5j7xVCv1cWuhLD9ytYTNyJsy4H")</f>
        <v/>
      </c>
    </row>
    <row r="225">
      <c r="A225" t="inlineStr">
        <is>
          <t>n54ZwXEcLnc3o7zK48nhrLV4KTU5wWD4iq7Gvdt5tik</t>
        </is>
      </c>
      <c r="B225" t="inlineStr">
        <is>
          <t>PEEP</t>
        </is>
      </c>
      <c r="C225" t="n">
        <v>0</v>
      </c>
      <c r="D225" t="n">
        <v>0.047</v>
      </c>
      <c r="E225" t="n">
        <v>0.01</v>
      </c>
      <c r="F225" t="n">
        <v>3.6</v>
      </c>
      <c r="G225" t="n">
        <v>3.65</v>
      </c>
      <c r="H225" t="n">
        <v>5</v>
      </c>
      <c r="I225" t="n">
        <v>5</v>
      </c>
      <c r="J225" t="n">
        <v>-1</v>
      </c>
      <c r="K225" t="n">
        <v>-1</v>
      </c>
      <c r="L225">
        <f>HYPERLINK("https://www.defined.fi/sol/n54ZwXEcLnc3o7zK48nhrLV4KTU5wWD4iq7Gvdt5tik?maker=9MFYCwDxmiqXdsAqzy5j7xVCv1cWuhLD9ytYTNyJsy4H","https://www.defined.fi/sol/n54ZwXEcLnc3o7zK48nhrLV4KTU5wWD4iq7Gvdt5tik?maker=9MFYCwDxmiqXdsAqzy5j7xVCv1cWuhLD9ytYTNyJsy4H")</f>
        <v/>
      </c>
      <c r="M225">
        <f>HYPERLINK("https://dexscreener.com/solana/n54ZwXEcLnc3o7zK48nhrLV4KTU5wWD4iq7Gvdt5tik?maker=9MFYCwDxmiqXdsAqzy5j7xVCv1cWuhLD9ytYTNyJsy4H","https://dexscreener.com/solana/n54ZwXEcLnc3o7zK48nhrLV4KTU5wWD4iq7Gvdt5tik?maker=9MFYCwDxmiqXdsAqzy5j7xVCv1cWuhLD9ytYTNyJsy4H")</f>
        <v/>
      </c>
    </row>
    <row r="226">
      <c r="A226" t="inlineStr">
        <is>
          <t>GRFKaABC518SqXMvBpAVYUZtVT3Nj4mYk7E7xU4gA5Rg</t>
        </is>
      </c>
      <c r="B226" t="inlineStr">
        <is>
          <t>GOO</t>
        </is>
      </c>
      <c r="C226" t="n">
        <v>0</v>
      </c>
      <c r="D226" t="n">
        <v>0.354</v>
      </c>
      <c r="E226" t="n">
        <v>0.12</v>
      </c>
      <c r="F226" t="n">
        <v>2.83</v>
      </c>
      <c r="G226" t="n">
        <v>3.18</v>
      </c>
      <c r="H226" t="n">
        <v>2</v>
      </c>
      <c r="I226" t="n">
        <v>2</v>
      </c>
      <c r="J226" t="n">
        <v>-1</v>
      </c>
      <c r="K226" t="n">
        <v>-1</v>
      </c>
      <c r="L226">
        <f>HYPERLINK("https://www.defined.fi/sol/GRFKaABC518SqXMvBpAVYUZtVT3Nj4mYk7E7xU4gA5Rg?maker=9MFYCwDxmiqXdsAqzy5j7xVCv1cWuhLD9ytYTNyJsy4H","https://www.defined.fi/sol/GRFKaABC518SqXMvBpAVYUZtVT3Nj4mYk7E7xU4gA5Rg?maker=9MFYCwDxmiqXdsAqzy5j7xVCv1cWuhLD9ytYTNyJsy4H")</f>
        <v/>
      </c>
      <c r="M226">
        <f>HYPERLINK("https://dexscreener.com/solana/GRFKaABC518SqXMvBpAVYUZtVT3Nj4mYk7E7xU4gA5Rg?maker=9MFYCwDxmiqXdsAqzy5j7xVCv1cWuhLD9ytYTNyJsy4H","https://dexscreener.com/solana/GRFKaABC518SqXMvBpAVYUZtVT3Nj4mYk7E7xU4gA5Rg?maker=9MFYCwDxmiqXdsAqzy5j7xVCv1cWuhLD9ytYTNyJsy4H")</f>
        <v/>
      </c>
    </row>
    <row r="227">
      <c r="A227" t="inlineStr">
        <is>
          <t>HzezmX8bRGCBKThgjZu7ZoBN3P825jHk3azBMGZAuTuo</t>
        </is>
      </c>
      <c r="B227" t="inlineStr">
        <is>
          <t>GDOGE</t>
        </is>
      </c>
      <c r="C227" t="n">
        <v>0</v>
      </c>
      <c r="D227" t="n">
        <v>0.046</v>
      </c>
      <c r="E227" t="n">
        <v>0.58</v>
      </c>
      <c r="F227" t="n">
        <v>0.079</v>
      </c>
      <c r="G227" t="n">
        <v>0.125</v>
      </c>
      <c r="H227" t="n">
        <v>1</v>
      </c>
      <c r="I227" t="n">
        <v>1</v>
      </c>
      <c r="J227" t="n">
        <v>-1</v>
      </c>
      <c r="K227" t="n">
        <v>-1</v>
      </c>
      <c r="L227">
        <f>HYPERLINK("https://www.defined.fi/sol/HzezmX8bRGCBKThgjZu7ZoBN3P825jHk3azBMGZAuTuo?maker=9MFYCwDxmiqXdsAqzy5j7xVCv1cWuhLD9ytYTNyJsy4H","https://www.defined.fi/sol/HzezmX8bRGCBKThgjZu7ZoBN3P825jHk3azBMGZAuTuo?maker=9MFYCwDxmiqXdsAqzy5j7xVCv1cWuhLD9ytYTNyJsy4H")</f>
        <v/>
      </c>
      <c r="M227">
        <f>HYPERLINK("https://dexscreener.com/solana/HzezmX8bRGCBKThgjZu7ZoBN3P825jHk3azBMGZAuTuo?maker=9MFYCwDxmiqXdsAqzy5j7xVCv1cWuhLD9ytYTNyJsy4H","https://dexscreener.com/solana/HzezmX8bRGCBKThgjZu7ZoBN3P825jHk3azBMGZAuTuo?maker=9MFYCwDxmiqXdsAqzy5j7xVCv1cWuhLD9ytYTNyJsy4H")</f>
        <v/>
      </c>
    </row>
    <row r="228">
      <c r="A228" t="inlineStr">
        <is>
          <t>HtCqD3o5aF1RXcyGi6AW11PoB3bZmFdA8kvVyhJrpump</t>
        </is>
      </c>
      <c r="B228" t="inlineStr">
        <is>
          <t>GMika</t>
        </is>
      </c>
      <c r="C228" t="n">
        <v>0</v>
      </c>
      <c r="D228" t="n">
        <v>61.98</v>
      </c>
      <c r="E228" t="n">
        <v>0.03</v>
      </c>
      <c r="F228" t="n">
        <v>1936.86</v>
      </c>
      <c r="G228" t="n">
        <v>1998.84</v>
      </c>
      <c r="H228" t="n">
        <v>289</v>
      </c>
      <c r="I228" t="n">
        <v>289</v>
      </c>
      <c r="J228" t="n">
        <v>-1</v>
      </c>
      <c r="K228" t="n">
        <v>-1</v>
      </c>
      <c r="L228">
        <f>HYPERLINK("https://www.defined.fi/sol/HtCqD3o5aF1RXcyGi6AW11PoB3bZmFdA8kvVyhJrpump?maker=9MFYCwDxmiqXdsAqzy5j7xVCv1cWuhLD9ytYTNyJsy4H","https://www.defined.fi/sol/HtCqD3o5aF1RXcyGi6AW11PoB3bZmFdA8kvVyhJrpump?maker=9MFYCwDxmiqXdsAqzy5j7xVCv1cWuhLD9ytYTNyJsy4H")</f>
        <v/>
      </c>
      <c r="M228">
        <f>HYPERLINK("https://dexscreener.com/solana/HtCqD3o5aF1RXcyGi6AW11PoB3bZmFdA8kvVyhJrpump?maker=9MFYCwDxmiqXdsAqzy5j7xVCv1cWuhLD9ytYTNyJsy4H","https://dexscreener.com/solana/HtCqD3o5aF1RXcyGi6AW11PoB3bZmFdA8kvVyhJrpump?maker=9MFYCwDxmiqXdsAqzy5j7xVCv1cWuhLD9ytYTNyJsy4H")</f>
        <v/>
      </c>
    </row>
    <row r="229">
      <c r="A229" t="inlineStr">
        <is>
          <t>octo82drBEdm8CSDaEKBymVn86TBtgmPnDdmE64PTqJ</t>
        </is>
      </c>
      <c r="B229" t="inlineStr">
        <is>
          <t>OTK</t>
        </is>
      </c>
      <c r="C229" t="n">
        <v>0</v>
      </c>
      <c r="D229" t="n">
        <v>0.228</v>
      </c>
      <c r="E229" t="n">
        <v>0.02</v>
      </c>
      <c r="F229" t="n">
        <v>10.26</v>
      </c>
      <c r="G229" t="n">
        <v>10.49</v>
      </c>
      <c r="H229" t="n">
        <v>6</v>
      </c>
      <c r="I229" t="n">
        <v>6</v>
      </c>
      <c r="J229" t="n">
        <v>-1</v>
      </c>
      <c r="K229" t="n">
        <v>-1</v>
      </c>
      <c r="L229">
        <f>HYPERLINK("https://www.defined.fi/sol/octo82drBEdm8CSDaEKBymVn86TBtgmPnDdmE64PTqJ?maker=9MFYCwDxmiqXdsAqzy5j7xVCv1cWuhLD9ytYTNyJsy4H","https://www.defined.fi/sol/octo82drBEdm8CSDaEKBymVn86TBtgmPnDdmE64PTqJ?maker=9MFYCwDxmiqXdsAqzy5j7xVCv1cWuhLD9ytYTNyJsy4H")</f>
        <v/>
      </c>
      <c r="M229">
        <f>HYPERLINK("https://dexscreener.com/solana/octo82drBEdm8CSDaEKBymVn86TBtgmPnDdmE64PTqJ?maker=9MFYCwDxmiqXdsAqzy5j7xVCv1cWuhLD9ytYTNyJsy4H","https://dexscreener.com/solana/octo82drBEdm8CSDaEKBymVn86TBtgmPnDdmE64PTqJ?maker=9MFYCwDxmiqXdsAqzy5j7xVCv1cWuhLD9ytYTNyJsy4H")</f>
        <v/>
      </c>
    </row>
    <row r="230">
      <c r="A230" t="inlineStr">
        <is>
          <t>5Wd2ALxQfnpgQKCyH4WL9giBiiuuLuJs84CJxfQccvmN</t>
        </is>
      </c>
      <c r="B230" t="inlineStr">
        <is>
          <t>speed</t>
        </is>
      </c>
      <c r="C230" t="n">
        <v>0</v>
      </c>
      <c r="D230" t="n">
        <v>0.068</v>
      </c>
      <c r="E230" t="n">
        <v>0</v>
      </c>
      <c r="F230" t="n">
        <v>39.89</v>
      </c>
      <c r="G230" t="n">
        <v>72.03</v>
      </c>
      <c r="H230" t="n">
        <v>64</v>
      </c>
      <c r="I230" t="n">
        <v>76</v>
      </c>
      <c r="J230" t="n">
        <v>-1</v>
      </c>
      <c r="K230" t="n">
        <v>-1</v>
      </c>
      <c r="L230">
        <f>HYPERLINK("https://www.defined.fi/sol/5Wd2ALxQfnpgQKCyH4WL9giBiiuuLuJs84CJxfQccvmN?maker=9MFYCwDxmiqXdsAqzy5j7xVCv1cWuhLD9ytYTNyJsy4H","https://www.defined.fi/sol/5Wd2ALxQfnpgQKCyH4WL9giBiiuuLuJs84CJxfQccvmN?maker=9MFYCwDxmiqXdsAqzy5j7xVCv1cWuhLD9ytYTNyJsy4H")</f>
        <v/>
      </c>
      <c r="M230">
        <f>HYPERLINK("https://dexscreener.com/solana/5Wd2ALxQfnpgQKCyH4WL9giBiiuuLuJs84CJxfQccvmN?maker=9MFYCwDxmiqXdsAqzy5j7xVCv1cWuhLD9ytYTNyJsy4H","https://dexscreener.com/solana/5Wd2ALxQfnpgQKCyH4WL9giBiiuuLuJs84CJxfQccvmN?maker=9MFYCwDxmiqXdsAqzy5j7xVCv1cWuhLD9ytYTNyJsy4H")</f>
        <v/>
      </c>
    </row>
    <row r="231">
      <c r="A231" t="inlineStr">
        <is>
          <t>2GMEDWxPhdBicySMjUky49UHgXutxQ8SJjWyrcKPpump</t>
        </is>
      </c>
      <c r="B231" t="inlineStr">
        <is>
          <t>PONK</t>
        </is>
      </c>
      <c r="C231" t="n">
        <v>0</v>
      </c>
      <c r="D231" t="n">
        <v>-0.241</v>
      </c>
      <c r="E231" t="n">
        <v>-0.01</v>
      </c>
      <c r="F231" t="n">
        <v>28.66</v>
      </c>
      <c r="G231" t="n">
        <v>22.56</v>
      </c>
      <c r="H231" t="n">
        <v>23</v>
      </c>
      <c r="I231" t="n">
        <v>23</v>
      </c>
      <c r="J231" t="n">
        <v>-1</v>
      </c>
      <c r="K231" t="n">
        <v>-1</v>
      </c>
      <c r="L231">
        <f>HYPERLINK("https://www.defined.fi/sol/2GMEDWxPhdBicySMjUky49UHgXutxQ8SJjWyrcKPpump?maker=9MFYCwDxmiqXdsAqzy5j7xVCv1cWuhLD9ytYTNyJsy4H","https://www.defined.fi/sol/2GMEDWxPhdBicySMjUky49UHgXutxQ8SJjWyrcKPpump?maker=9MFYCwDxmiqXdsAqzy5j7xVCv1cWuhLD9ytYTNyJsy4H")</f>
        <v/>
      </c>
      <c r="M231">
        <f>HYPERLINK("https://dexscreener.com/solana/2GMEDWxPhdBicySMjUky49UHgXutxQ8SJjWyrcKPpump?maker=9MFYCwDxmiqXdsAqzy5j7xVCv1cWuhLD9ytYTNyJsy4H","https://dexscreener.com/solana/2GMEDWxPhdBicySMjUky49UHgXutxQ8SJjWyrcKPpump?maker=9MFYCwDxmiqXdsAqzy5j7xVCv1cWuhLD9ytYTNyJsy4H")</f>
        <v/>
      </c>
    </row>
    <row r="232">
      <c r="A232" t="inlineStr">
        <is>
          <t>SNSNkV9zfG5ZKWQs6x4hxvBRV6s8SqMfSGCtECDvdMd</t>
        </is>
      </c>
      <c r="B232" t="inlineStr">
        <is>
          <t>SNS</t>
        </is>
      </c>
      <c r="C232" t="n">
        <v>0</v>
      </c>
      <c r="D232" t="n">
        <v>1.24</v>
      </c>
      <c r="E232" t="n">
        <v>0.02</v>
      </c>
      <c r="F232" t="n">
        <v>59.89</v>
      </c>
      <c r="G232" t="n">
        <v>61.13</v>
      </c>
      <c r="H232" t="n">
        <v>20</v>
      </c>
      <c r="I232" t="n">
        <v>20</v>
      </c>
      <c r="J232" t="n">
        <v>-1</v>
      </c>
      <c r="K232" t="n">
        <v>-1</v>
      </c>
      <c r="L232">
        <f>HYPERLINK("https://www.defined.fi/sol/SNSNkV9zfG5ZKWQs6x4hxvBRV6s8SqMfSGCtECDvdMd?maker=9MFYCwDxmiqXdsAqzy5j7xVCv1cWuhLD9ytYTNyJsy4H","https://www.defined.fi/sol/SNSNkV9zfG5ZKWQs6x4hxvBRV6s8SqMfSGCtECDvdMd?maker=9MFYCwDxmiqXdsAqzy5j7xVCv1cWuhLD9ytYTNyJsy4H")</f>
        <v/>
      </c>
      <c r="M232">
        <f>HYPERLINK("https://dexscreener.com/solana/SNSNkV9zfG5ZKWQs6x4hxvBRV6s8SqMfSGCtECDvdMd?maker=9MFYCwDxmiqXdsAqzy5j7xVCv1cWuhLD9ytYTNyJsy4H","https://dexscreener.com/solana/SNSNkV9zfG5ZKWQs6x4hxvBRV6s8SqMfSGCtECDvdMd?maker=9MFYCwDxmiqXdsAqzy5j7xVCv1cWuhLD9ytYTNyJsy4H")</f>
        <v/>
      </c>
    </row>
    <row r="233">
      <c r="A233" t="inlineStr">
        <is>
          <t>3BgwJ8b7b9hHX4sgfZ2KJhv9496CoVfsMK2YePevsBRw</t>
        </is>
      </c>
      <c r="B233" t="inlineStr">
        <is>
          <t>EPIK</t>
        </is>
      </c>
      <c r="C233" t="n">
        <v>0</v>
      </c>
      <c r="D233" t="n">
        <v>3.15</v>
      </c>
      <c r="E233" t="n">
        <v>0.05</v>
      </c>
      <c r="F233" t="n">
        <v>61.15</v>
      </c>
      <c r="G233" t="n">
        <v>64.3</v>
      </c>
      <c r="H233" t="n">
        <v>21</v>
      </c>
      <c r="I233" t="n">
        <v>21</v>
      </c>
      <c r="J233" t="n">
        <v>-1</v>
      </c>
      <c r="K233" t="n">
        <v>-1</v>
      </c>
      <c r="L233">
        <f>HYPERLINK("https://www.defined.fi/sol/3BgwJ8b7b9hHX4sgfZ2KJhv9496CoVfsMK2YePevsBRw?maker=9MFYCwDxmiqXdsAqzy5j7xVCv1cWuhLD9ytYTNyJsy4H","https://www.defined.fi/sol/3BgwJ8b7b9hHX4sgfZ2KJhv9496CoVfsMK2YePevsBRw?maker=9MFYCwDxmiqXdsAqzy5j7xVCv1cWuhLD9ytYTNyJsy4H")</f>
        <v/>
      </c>
      <c r="M233">
        <f>HYPERLINK("https://dexscreener.com/solana/3BgwJ8b7b9hHX4sgfZ2KJhv9496CoVfsMK2YePevsBRw?maker=9MFYCwDxmiqXdsAqzy5j7xVCv1cWuhLD9ytYTNyJsy4H","https://dexscreener.com/solana/3BgwJ8b7b9hHX4sgfZ2KJhv9496CoVfsMK2YePevsBRw?maker=9MFYCwDxmiqXdsAqzy5j7xVCv1cWuhLD9ytYTNyJsy4H")</f>
        <v/>
      </c>
    </row>
    <row r="234">
      <c r="A234" t="inlineStr">
        <is>
          <t>4kHu4VktgzpZW9i8LEsHZrNLJcTV98nGhyZE5JSEpump</t>
        </is>
      </c>
      <c r="B234" t="inlineStr">
        <is>
          <t>GOVAI</t>
        </is>
      </c>
      <c r="C234" t="n">
        <v>0</v>
      </c>
      <c r="D234" t="n">
        <v>0.316</v>
      </c>
      <c r="E234" t="n">
        <v>0.07000000000000001</v>
      </c>
      <c r="F234" t="n">
        <v>4.52</v>
      </c>
      <c r="G234" t="n">
        <v>4.83</v>
      </c>
      <c r="H234" t="n">
        <v>9</v>
      </c>
      <c r="I234" t="n">
        <v>9</v>
      </c>
      <c r="J234" t="n">
        <v>-1</v>
      </c>
      <c r="K234" t="n">
        <v>-1</v>
      </c>
      <c r="L234">
        <f>HYPERLINK("https://www.defined.fi/sol/4kHu4VktgzpZW9i8LEsHZrNLJcTV98nGhyZE5JSEpump?maker=9MFYCwDxmiqXdsAqzy5j7xVCv1cWuhLD9ytYTNyJsy4H","https://www.defined.fi/sol/4kHu4VktgzpZW9i8LEsHZrNLJcTV98nGhyZE5JSEpump?maker=9MFYCwDxmiqXdsAqzy5j7xVCv1cWuhLD9ytYTNyJsy4H")</f>
        <v/>
      </c>
      <c r="M234">
        <f>HYPERLINK("https://dexscreener.com/solana/4kHu4VktgzpZW9i8LEsHZrNLJcTV98nGhyZE5JSEpump?maker=9MFYCwDxmiqXdsAqzy5j7xVCv1cWuhLD9ytYTNyJsy4H","https://dexscreener.com/solana/4kHu4VktgzpZW9i8LEsHZrNLJcTV98nGhyZE5JSEpump?maker=9MFYCwDxmiqXdsAqzy5j7xVCv1cWuhLD9ytYTNyJsy4H")</f>
        <v/>
      </c>
    </row>
    <row r="235">
      <c r="A235" t="inlineStr">
        <is>
          <t>H9G3pEdKuRdyAg7ytxexJ1o4nTnyem4JkC1w6AsSpump</t>
        </is>
      </c>
      <c r="B235" t="inlineStr">
        <is>
          <t>PUPPET</t>
        </is>
      </c>
      <c r="C235" t="n">
        <v>0</v>
      </c>
      <c r="D235" t="n">
        <v>0.733</v>
      </c>
      <c r="E235" t="n">
        <v>0.08</v>
      </c>
      <c r="F235" t="n">
        <v>15.27</v>
      </c>
      <c r="G235" t="n">
        <v>12.18</v>
      </c>
      <c r="H235" t="n">
        <v>30</v>
      </c>
      <c r="I235" t="n">
        <v>22</v>
      </c>
      <c r="J235" t="n">
        <v>-1</v>
      </c>
      <c r="K235" t="n">
        <v>-1</v>
      </c>
      <c r="L235">
        <f>HYPERLINK("https://www.defined.fi/sol/H9G3pEdKuRdyAg7ytxexJ1o4nTnyem4JkC1w6AsSpump?maker=9MFYCwDxmiqXdsAqzy5j7xVCv1cWuhLD9ytYTNyJsy4H","https://www.defined.fi/sol/H9G3pEdKuRdyAg7ytxexJ1o4nTnyem4JkC1w6AsSpump?maker=9MFYCwDxmiqXdsAqzy5j7xVCv1cWuhLD9ytYTNyJsy4H")</f>
        <v/>
      </c>
      <c r="M235">
        <f>HYPERLINK("https://dexscreener.com/solana/H9G3pEdKuRdyAg7ytxexJ1o4nTnyem4JkC1w6AsSpump?maker=9MFYCwDxmiqXdsAqzy5j7xVCv1cWuhLD9ytYTNyJsy4H","https://dexscreener.com/solana/H9G3pEdKuRdyAg7ytxexJ1o4nTnyem4JkC1w6AsSpump?maker=9MFYCwDxmiqXdsAqzy5j7xVCv1cWuhLD9ytYTNyJsy4H")</f>
        <v/>
      </c>
    </row>
    <row r="236">
      <c r="A236" t="inlineStr">
        <is>
          <t>5NSLkhKomR9YUE99W9i9xbxwuoCvqEXwEhAAeN2mpump</t>
        </is>
      </c>
      <c r="B236" t="inlineStr">
        <is>
          <t>fin</t>
        </is>
      </c>
      <c r="C236" t="n">
        <v>0</v>
      </c>
      <c r="D236" t="n">
        <v>0</v>
      </c>
      <c r="E236" t="n">
        <v>0</v>
      </c>
      <c r="F236" t="n">
        <v>0</v>
      </c>
      <c r="G236" t="n">
        <v>6.6</v>
      </c>
      <c r="H236" t="n">
        <v>14</v>
      </c>
      <c r="I236" t="n">
        <v>14</v>
      </c>
      <c r="J236" t="n">
        <v>-1</v>
      </c>
      <c r="K236" t="n">
        <v>-1</v>
      </c>
      <c r="L236">
        <f>HYPERLINK("https://www.defined.fi/sol/5NSLkhKomR9YUE99W9i9xbxwuoCvqEXwEhAAeN2mpump?maker=9MFYCwDxmiqXdsAqzy5j7xVCv1cWuhLD9ytYTNyJsy4H","https://www.defined.fi/sol/5NSLkhKomR9YUE99W9i9xbxwuoCvqEXwEhAAeN2mpump?maker=9MFYCwDxmiqXdsAqzy5j7xVCv1cWuhLD9ytYTNyJsy4H")</f>
        <v/>
      </c>
      <c r="M236">
        <f>HYPERLINK("https://dexscreener.com/solana/5NSLkhKomR9YUE99W9i9xbxwuoCvqEXwEhAAeN2mpump?maker=9MFYCwDxmiqXdsAqzy5j7xVCv1cWuhLD9ytYTNyJsy4H","https://dexscreener.com/solana/5NSLkhKomR9YUE99W9i9xbxwuoCvqEXwEhAAeN2mpump?maker=9MFYCwDxmiqXdsAqzy5j7xVCv1cWuhLD9ytYTNyJsy4H")</f>
        <v/>
      </c>
    </row>
    <row r="237">
      <c r="A237" t="inlineStr">
        <is>
          <t>EtBc6gkCvsB9c6f5wSbwG8wPjRqXMB5euptK6bqG1R4X</t>
        </is>
      </c>
      <c r="B237" t="inlineStr">
        <is>
          <t>BTC</t>
        </is>
      </c>
      <c r="C237" t="n">
        <v>0</v>
      </c>
      <c r="D237" t="n">
        <v>0.181</v>
      </c>
      <c r="E237" t="n">
        <v>0.04</v>
      </c>
      <c r="F237" t="n">
        <v>4.29</v>
      </c>
      <c r="G237" t="n">
        <v>4.47</v>
      </c>
      <c r="H237" t="n">
        <v>6</v>
      </c>
      <c r="I237" t="n">
        <v>6</v>
      </c>
      <c r="J237" t="n">
        <v>-1</v>
      </c>
      <c r="K237" t="n">
        <v>-1</v>
      </c>
      <c r="L237">
        <f>HYPERLINK("https://www.defined.fi/sol/EtBc6gkCvsB9c6f5wSbwG8wPjRqXMB5euptK6bqG1R4X?maker=9MFYCwDxmiqXdsAqzy5j7xVCv1cWuhLD9ytYTNyJsy4H","https://www.defined.fi/sol/EtBc6gkCvsB9c6f5wSbwG8wPjRqXMB5euptK6bqG1R4X?maker=9MFYCwDxmiqXdsAqzy5j7xVCv1cWuhLD9ytYTNyJsy4H")</f>
        <v/>
      </c>
      <c r="M237">
        <f>HYPERLINK("https://dexscreener.com/solana/EtBc6gkCvsB9c6f5wSbwG8wPjRqXMB5euptK6bqG1R4X?maker=9MFYCwDxmiqXdsAqzy5j7xVCv1cWuhLD9ytYTNyJsy4H","https://dexscreener.com/solana/EtBc6gkCvsB9c6f5wSbwG8wPjRqXMB5euptK6bqG1R4X?maker=9MFYCwDxmiqXdsAqzy5j7xVCv1cWuhLD9ytYTNyJsy4H")</f>
        <v/>
      </c>
    </row>
    <row r="238">
      <c r="A238" t="inlineStr">
        <is>
          <t>GQaDVLoi9xe2eQcKqC5c11vRxJWu5askVty1dmzmoy8k</t>
        </is>
      </c>
      <c r="B238" t="inlineStr">
        <is>
          <t>CLIMP</t>
        </is>
      </c>
      <c r="C238" t="n">
        <v>0</v>
      </c>
      <c r="D238" t="n">
        <v>0.171</v>
      </c>
      <c r="E238" t="n">
        <v>0.03</v>
      </c>
      <c r="F238" t="n">
        <v>5.69</v>
      </c>
      <c r="G238" t="n">
        <v>5.86</v>
      </c>
      <c r="H238" t="n">
        <v>5</v>
      </c>
      <c r="I238" t="n">
        <v>5</v>
      </c>
      <c r="J238" t="n">
        <v>-1</v>
      </c>
      <c r="K238" t="n">
        <v>-1</v>
      </c>
      <c r="L238">
        <f>HYPERLINK("https://www.defined.fi/sol/GQaDVLoi9xe2eQcKqC5c11vRxJWu5askVty1dmzmoy8k?maker=9MFYCwDxmiqXdsAqzy5j7xVCv1cWuhLD9ytYTNyJsy4H","https://www.defined.fi/sol/GQaDVLoi9xe2eQcKqC5c11vRxJWu5askVty1dmzmoy8k?maker=9MFYCwDxmiqXdsAqzy5j7xVCv1cWuhLD9ytYTNyJsy4H")</f>
        <v/>
      </c>
      <c r="M238">
        <f>HYPERLINK("https://dexscreener.com/solana/GQaDVLoi9xe2eQcKqC5c11vRxJWu5askVty1dmzmoy8k?maker=9MFYCwDxmiqXdsAqzy5j7xVCv1cWuhLD9ytYTNyJsy4H","https://dexscreener.com/solana/GQaDVLoi9xe2eQcKqC5c11vRxJWu5askVty1dmzmoy8k?maker=9MFYCwDxmiqXdsAqzy5j7xVCv1cWuhLD9ytYTNyJsy4H")</f>
        <v/>
      </c>
    </row>
    <row r="239">
      <c r="A239" t="inlineStr">
        <is>
          <t>BkVeSP2GsXV3AYoRJBSZTpFE8sXmcuGnRQcFgoWspump</t>
        </is>
      </c>
      <c r="B239" t="inlineStr">
        <is>
          <t>autism</t>
        </is>
      </c>
      <c r="C239" t="n">
        <v>0</v>
      </c>
      <c r="D239" t="n">
        <v>1.72</v>
      </c>
      <c r="E239" t="n">
        <v>0.02</v>
      </c>
      <c r="F239" t="n">
        <v>87.88</v>
      </c>
      <c r="G239" t="n">
        <v>89.59999999999999</v>
      </c>
      <c r="H239" t="n">
        <v>27</v>
      </c>
      <c r="I239" t="n">
        <v>27</v>
      </c>
      <c r="J239" t="n">
        <v>-1</v>
      </c>
      <c r="K239" t="n">
        <v>-1</v>
      </c>
      <c r="L239">
        <f>HYPERLINK("https://www.defined.fi/sol/BkVeSP2GsXV3AYoRJBSZTpFE8sXmcuGnRQcFgoWspump?maker=9MFYCwDxmiqXdsAqzy5j7xVCv1cWuhLD9ytYTNyJsy4H","https://www.defined.fi/sol/BkVeSP2GsXV3AYoRJBSZTpFE8sXmcuGnRQcFgoWspump?maker=9MFYCwDxmiqXdsAqzy5j7xVCv1cWuhLD9ytYTNyJsy4H")</f>
        <v/>
      </c>
      <c r="M239">
        <f>HYPERLINK("https://dexscreener.com/solana/BkVeSP2GsXV3AYoRJBSZTpFE8sXmcuGnRQcFgoWspump?maker=9MFYCwDxmiqXdsAqzy5j7xVCv1cWuhLD9ytYTNyJsy4H","https://dexscreener.com/solana/BkVeSP2GsXV3AYoRJBSZTpFE8sXmcuGnRQcFgoWspump?maker=9MFYCwDxmiqXdsAqzy5j7xVCv1cWuhLD9ytYTNyJsy4H")</f>
        <v/>
      </c>
    </row>
    <row r="240">
      <c r="A240" t="inlineStr">
        <is>
          <t>78XLqFvnRAAsjPEFVMfzBeMy1qkxbzNRrWtLuivP6VVX</t>
        </is>
      </c>
      <c r="B240" t="inlineStr">
        <is>
          <t>PSL</t>
        </is>
      </c>
      <c r="C240" t="n">
        <v>0</v>
      </c>
      <c r="D240" t="n">
        <v>0</v>
      </c>
      <c r="E240" t="n">
        <v>0</v>
      </c>
      <c r="F240" t="n">
        <v>6.54</v>
      </c>
      <c r="G240" t="n">
        <v>0</v>
      </c>
      <c r="H240" t="n">
        <v>8</v>
      </c>
      <c r="I240" t="n">
        <v>1</v>
      </c>
      <c r="J240" t="n">
        <v>-1</v>
      </c>
      <c r="K240" t="n">
        <v>-1</v>
      </c>
      <c r="L240">
        <f>HYPERLINK("https://www.defined.fi/sol/78XLqFvnRAAsjPEFVMfzBeMy1qkxbzNRrWtLuivP6VVX?maker=9MFYCwDxmiqXdsAqzy5j7xVCv1cWuhLD9ytYTNyJsy4H","https://www.defined.fi/sol/78XLqFvnRAAsjPEFVMfzBeMy1qkxbzNRrWtLuivP6VVX?maker=9MFYCwDxmiqXdsAqzy5j7xVCv1cWuhLD9ytYTNyJsy4H")</f>
        <v/>
      </c>
      <c r="M240">
        <f>HYPERLINK("https://dexscreener.com/solana/78XLqFvnRAAsjPEFVMfzBeMy1qkxbzNRrWtLuivP6VVX?maker=9MFYCwDxmiqXdsAqzy5j7xVCv1cWuhLD9ytYTNyJsy4H","https://dexscreener.com/solana/78XLqFvnRAAsjPEFVMfzBeMy1qkxbzNRrWtLuivP6VVX?maker=9MFYCwDxmiqXdsAqzy5j7xVCv1cWuhLD9ytYTNyJsy4H")</f>
        <v/>
      </c>
    </row>
    <row r="241">
      <c r="A241" t="inlineStr">
        <is>
          <t>kinXdEcpDQeHPEuQnqmUgtYykqKGVFq6CeVX5iAHJq6</t>
        </is>
      </c>
      <c r="B241" t="inlineStr">
        <is>
          <t>KIN</t>
        </is>
      </c>
      <c r="C241" t="n">
        <v>0</v>
      </c>
      <c r="D241" t="n">
        <v>0.012</v>
      </c>
      <c r="E241" t="n">
        <v>0.01</v>
      </c>
      <c r="F241" t="n">
        <v>0.597</v>
      </c>
      <c r="G241" t="n">
        <v>2.57</v>
      </c>
      <c r="H241" t="n">
        <v>1</v>
      </c>
      <c r="I241" t="n">
        <v>3</v>
      </c>
      <c r="J241" t="n">
        <v>-1</v>
      </c>
      <c r="K241" t="n">
        <v>-1</v>
      </c>
      <c r="L241">
        <f>HYPERLINK("https://www.defined.fi/sol/kinXdEcpDQeHPEuQnqmUgtYykqKGVFq6CeVX5iAHJq6?maker=9MFYCwDxmiqXdsAqzy5j7xVCv1cWuhLD9ytYTNyJsy4H","https://www.defined.fi/sol/kinXdEcpDQeHPEuQnqmUgtYykqKGVFq6CeVX5iAHJq6?maker=9MFYCwDxmiqXdsAqzy5j7xVCv1cWuhLD9ytYTNyJsy4H")</f>
        <v/>
      </c>
      <c r="M241">
        <f>HYPERLINK("https://dexscreener.com/solana/kinXdEcpDQeHPEuQnqmUgtYykqKGVFq6CeVX5iAHJq6?maker=9MFYCwDxmiqXdsAqzy5j7xVCv1cWuhLD9ytYTNyJsy4H","https://dexscreener.com/solana/kinXdEcpDQeHPEuQnqmUgtYykqKGVFq6CeVX5iAHJq6?maker=9MFYCwDxmiqXdsAqzy5j7xVCv1cWuhLD9ytYTNyJsy4H")</f>
        <v/>
      </c>
    </row>
    <row r="242">
      <c r="A242" t="inlineStr">
        <is>
          <t>5mSH3YMv7q6gPYmwGXoVYEG3pKTpDUbC3YF7XMtapump</t>
        </is>
      </c>
      <c r="B242" t="inlineStr">
        <is>
          <t>unknown_5mSH</t>
        </is>
      </c>
      <c r="C242" t="n">
        <v>0</v>
      </c>
      <c r="D242" t="n">
        <v>0.219</v>
      </c>
      <c r="E242" t="n">
        <v>0.04</v>
      </c>
      <c r="F242" t="n">
        <v>6.22</v>
      </c>
      <c r="G242" t="n">
        <v>6.44</v>
      </c>
      <c r="H242" t="n">
        <v>13</v>
      </c>
      <c r="I242" t="n">
        <v>13</v>
      </c>
      <c r="J242" t="n">
        <v>-1</v>
      </c>
      <c r="K242" t="n">
        <v>-1</v>
      </c>
      <c r="L242">
        <f>HYPERLINK("https://www.defined.fi/sol/5mSH3YMv7q6gPYmwGXoVYEG3pKTpDUbC3YF7XMtapump?maker=9MFYCwDxmiqXdsAqzy5j7xVCv1cWuhLD9ytYTNyJsy4H","https://www.defined.fi/sol/5mSH3YMv7q6gPYmwGXoVYEG3pKTpDUbC3YF7XMtapump?maker=9MFYCwDxmiqXdsAqzy5j7xVCv1cWuhLD9ytYTNyJsy4H")</f>
        <v/>
      </c>
      <c r="M242">
        <f>HYPERLINK("https://dexscreener.com/solana/5mSH3YMv7q6gPYmwGXoVYEG3pKTpDUbC3YF7XMtapump?maker=9MFYCwDxmiqXdsAqzy5j7xVCv1cWuhLD9ytYTNyJsy4H","https://dexscreener.com/solana/5mSH3YMv7q6gPYmwGXoVYEG3pKTpDUbC3YF7XMtapump?maker=9MFYCwDxmiqXdsAqzy5j7xVCv1cWuhLD9ytYTNyJsy4H")</f>
        <v/>
      </c>
    </row>
    <row r="243">
      <c r="A243" t="inlineStr">
        <is>
          <t>7ZCm8WBN9aLa3o47SoYctU6iLdj7wkGG5SV2hE5CgtD5</t>
        </is>
      </c>
      <c r="B243" t="inlineStr">
        <is>
          <t>ELON</t>
        </is>
      </c>
      <c r="C243" t="n">
        <v>0</v>
      </c>
      <c r="D243" t="n">
        <v>0.199</v>
      </c>
      <c r="E243" t="n">
        <v>0.04</v>
      </c>
      <c r="F243" t="n">
        <v>5.21</v>
      </c>
      <c r="G243" t="n">
        <v>5.41</v>
      </c>
      <c r="H243" t="n">
        <v>5</v>
      </c>
      <c r="I243" t="n">
        <v>5</v>
      </c>
      <c r="J243" t="n">
        <v>-1</v>
      </c>
      <c r="K243" t="n">
        <v>-1</v>
      </c>
      <c r="L243">
        <f>HYPERLINK("https://www.defined.fi/sol/7ZCm8WBN9aLa3o47SoYctU6iLdj7wkGG5SV2hE5CgtD5?maker=9MFYCwDxmiqXdsAqzy5j7xVCv1cWuhLD9ytYTNyJsy4H","https://www.defined.fi/sol/7ZCm8WBN9aLa3o47SoYctU6iLdj7wkGG5SV2hE5CgtD5?maker=9MFYCwDxmiqXdsAqzy5j7xVCv1cWuhLD9ytYTNyJsy4H")</f>
        <v/>
      </c>
      <c r="M243">
        <f>HYPERLINK("https://dexscreener.com/solana/7ZCm8WBN9aLa3o47SoYctU6iLdj7wkGG5SV2hE5CgtD5?maker=9MFYCwDxmiqXdsAqzy5j7xVCv1cWuhLD9ytYTNyJsy4H","https://dexscreener.com/solana/7ZCm8WBN9aLa3o47SoYctU6iLdj7wkGG5SV2hE5CgtD5?maker=9MFYCwDxmiqXdsAqzy5j7xVCv1cWuhLD9ytYTNyJsy4H")</f>
        <v/>
      </c>
    </row>
    <row r="244">
      <c r="A244" t="inlineStr">
        <is>
          <t>Doggoyb1uHFJGFdHhJf8FKEBUMv58qo98CisWgeD7Ftk</t>
        </is>
      </c>
      <c r="B244" t="inlineStr">
        <is>
          <t>DOGGO</t>
        </is>
      </c>
      <c r="C244" t="n">
        <v>0</v>
      </c>
      <c r="D244" t="n">
        <v>0.103</v>
      </c>
      <c r="E244" t="n">
        <v>0.06</v>
      </c>
      <c r="F244" t="n">
        <v>1.81</v>
      </c>
      <c r="G244" t="n">
        <v>1.91</v>
      </c>
      <c r="H244" t="n">
        <v>5</v>
      </c>
      <c r="I244" t="n">
        <v>5</v>
      </c>
      <c r="J244" t="n">
        <v>-1</v>
      </c>
      <c r="K244" t="n">
        <v>-1</v>
      </c>
      <c r="L244">
        <f>HYPERLINK("https://www.defined.fi/sol/Doggoyb1uHFJGFdHhJf8FKEBUMv58qo98CisWgeD7Ftk?maker=9MFYCwDxmiqXdsAqzy5j7xVCv1cWuhLD9ytYTNyJsy4H","https://www.defined.fi/sol/Doggoyb1uHFJGFdHhJf8FKEBUMv58qo98CisWgeD7Ftk?maker=9MFYCwDxmiqXdsAqzy5j7xVCv1cWuhLD9ytYTNyJsy4H")</f>
        <v/>
      </c>
      <c r="M244">
        <f>HYPERLINK("https://dexscreener.com/solana/Doggoyb1uHFJGFdHhJf8FKEBUMv58qo98CisWgeD7Ftk?maker=9MFYCwDxmiqXdsAqzy5j7xVCv1cWuhLD9ytYTNyJsy4H","https://dexscreener.com/solana/Doggoyb1uHFJGFdHhJf8FKEBUMv58qo98CisWgeD7Ftk?maker=9MFYCwDxmiqXdsAqzy5j7xVCv1cWuhLD9ytYTNyJsy4H")</f>
        <v/>
      </c>
    </row>
    <row r="245">
      <c r="A245" t="inlineStr">
        <is>
          <t>FV56CmR7fhEyPkymKfmviKV48uPo51ti9kAxssQqTDLu</t>
        </is>
      </c>
      <c r="B245" t="inlineStr">
        <is>
          <t>WALTER</t>
        </is>
      </c>
      <c r="C245" t="n">
        <v>0</v>
      </c>
      <c r="D245" t="n">
        <v>0.125</v>
      </c>
      <c r="E245" t="n">
        <v>0.02</v>
      </c>
      <c r="F245" t="n">
        <v>7.18</v>
      </c>
      <c r="G245" t="n">
        <v>7.31</v>
      </c>
      <c r="H245" t="n">
        <v>10</v>
      </c>
      <c r="I245" t="n">
        <v>10</v>
      </c>
      <c r="J245" t="n">
        <v>-1</v>
      </c>
      <c r="K245" t="n">
        <v>-1</v>
      </c>
      <c r="L245">
        <f>HYPERLINK("https://www.defined.fi/sol/FV56CmR7fhEyPkymKfmviKV48uPo51ti9kAxssQqTDLu?maker=9MFYCwDxmiqXdsAqzy5j7xVCv1cWuhLD9ytYTNyJsy4H","https://www.defined.fi/sol/FV56CmR7fhEyPkymKfmviKV48uPo51ti9kAxssQqTDLu?maker=9MFYCwDxmiqXdsAqzy5j7xVCv1cWuhLD9ytYTNyJsy4H")</f>
        <v/>
      </c>
      <c r="M245">
        <f>HYPERLINK("https://dexscreener.com/solana/FV56CmR7fhEyPkymKfmviKV48uPo51ti9kAxssQqTDLu?maker=9MFYCwDxmiqXdsAqzy5j7xVCv1cWuhLD9ytYTNyJsy4H","https://dexscreener.com/solana/FV56CmR7fhEyPkymKfmviKV48uPo51ti9kAxssQqTDLu?maker=9MFYCwDxmiqXdsAqzy5j7xVCv1cWuhLD9ytYTNyJsy4H")</f>
        <v/>
      </c>
    </row>
    <row r="246">
      <c r="A246" t="inlineStr">
        <is>
          <t>Fg4TfyY9WEp75QLkdoK936xNz656iEY2CHM6nnompump</t>
        </is>
      </c>
      <c r="B246" t="inlineStr">
        <is>
          <t>BB</t>
        </is>
      </c>
      <c r="C246" t="n">
        <v>0</v>
      </c>
      <c r="D246" t="n">
        <v>0.082</v>
      </c>
      <c r="E246" t="n">
        <v>0.02</v>
      </c>
      <c r="F246" t="n">
        <v>3.8</v>
      </c>
      <c r="G246" t="n">
        <v>3.88</v>
      </c>
      <c r="H246" t="n">
        <v>5</v>
      </c>
      <c r="I246" t="n">
        <v>5</v>
      </c>
      <c r="J246" t="n">
        <v>-1</v>
      </c>
      <c r="K246" t="n">
        <v>-1</v>
      </c>
      <c r="L246">
        <f>HYPERLINK("https://www.defined.fi/sol/Fg4TfyY9WEp75QLkdoK936xNz656iEY2CHM6nnompump?maker=9MFYCwDxmiqXdsAqzy5j7xVCv1cWuhLD9ytYTNyJsy4H","https://www.defined.fi/sol/Fg4TfyY9WEp75QLkdoK936xNz656iEY2CHM6nnompump?maker=9MFYCwDxmiqXdsAqzy5j7xVCv1cWuhLD9ytYTNyJsy4H")</f>
        <v/>
      </c>
      <c r="M246">
        <f>HYPERLINK("https://dexscreener.com/solana/Fg4TfyY9WEp75QLkdoK936xNz656iEY2CHM6nnompump?maker=9MFYCwDxmiqXdsAqzy5j7xVCv1cWuhLD9ytYTNyJsy4H","https://dexscreener.com/solana/Fg4TfyY9WEp75QLkdoK936xNz656iEY2CHM6nnompump?maker=9MFYCwDxmiqXdsAqzy5j7xVCv1cWuhLD9ytYTNyJsy4H")</f>
        <v/>
      </c>
    </row>
    <row r="247">
      <c r="A247" t="inlineStr">
        <is>
          <t>SHDWyBxihqiCj6YekG2GUr7wqKLeLAMK1gHZck9pL6y</t>
        </is>
      </c>
      <c r="B247" t="inlineStr">
        <is>
          <t>SHDW</t>
        </is>
      </c>
      <c r="C247" t="n">
        <v>0</v>
      </c>
      <c r="D247" t="n">
        <v>0.221</v>
      </c>
      <c r="E247" t="n">
        <v>0</v>
      </c>
      <c r="F247" t="n">
        <v>87.19</v>
      </c>
      <c r="G247" t="n">
        <v>62.96</v>
      </c>
      <c r="H247" t="n">
        <v>10</v>
      </c>
      <c r="I247" t="n">
        <v>8</v>
      </c>
      <c r="J247" t="n">
        <v>-1</v>
      </c>
      <c r="K247" t="n">
        <v>-1</v>
      </c>
      <c r="L247">
        <f>HYPERLINK("https://www.defined.fi/sol/SHDWyBxihqiCj6YekG2GUr7wqKLeLAMK1gHZck9pL6y?maker=9MFYCwDxmiqXdsAqzy5j7xVCv1cWuhLD9ytYTNyJsy4H","https://www.defined.fi/sol/SHDWyBxihqiCj6YekG2GUr7wqKLeLAMK1gHZck9pL6y?maker=9MFYCwDxmiqXdsAqzy5j7xVCv1cWuhLD9ytYTNyJsy4H")</f>
        <v/>
      </c>
      <c r="M247">
        <f>HYPERLINK("https://dexscreener.com/solana/SHDWyBxihqiCj6YekG2GUr7wqKLeLAMK1gHZck9pL6y?maker=9MFYCwDxmiqXdsAqzy5j7xVCv1cWuhLD9ytYTNyJsy4H","https://dexscreener.com/solana/SHDWyBxihqiCj6YekG2GUr7wqKLeLAMK1gHZck9pL6y?maker=9MFYCwDxmiqXdsAqzy5j7xVCv1cWuhLD9ytYTNyJsy4H")</f>
        <v/>
      </c>
    </row>
    <row r="248">
      <c r="A248" t="inlineStr">
        <is>
          <t>orcaEKTdK7LKz57vaAYr9QeNsVEPfiu6QeMU1kektZE</t>
        </is>
      </c>
      <c r="B248" t="inlineStr">
        <is>
          <t>ORCA</t>
        </is>
      </c>
      <c r="C248" t="n">
        <v>0</v>
      </c>
      <c r="D248" t="n">
        <v>0.045</v>
      </c>
      <c r="E248" t="n">
        <v>-1</v>
      </c>
      <c r="F248" t="n">
        <v>31.05</v>
      </c>
      <c r="G248" t="n">
        <v>6.05</v>
      </c>
      <c r="H248" t="n">
        <v>4</v>
      </c>
      <c r="I248" t="n">
        <v>2</v>
      </c>
      <c r="J248" t="n">
        <v>-1</v>
      </c>
      <c r="K248" t="n">
        <v>-1</v>
      </c>
      <c r="L248">
        <f>HYPERLINK("https://www.defined.fi/sol/orcaEKTdK7LKz57vaAYr9QeNsVEPfiu6QeMU1kektZE?maker=9MFYCwDxmiqXdsAqzy5j7xVCv1cWuhLD9ytYTNyJsy4H","https://www.defined.fi/sol/orcaEKTdK7LKz57vaAYr9QeNsVEPfiu6QeMU1kektZE?maker=9MFYCwDxmiqXdsAqzy5j7xVCv1cWuhLD9ytYTNyJsy4H")</f>
        <v/>
      </c>
      <c r="M248">
        <f>HYPERLINK("https://dexscreener.com/solana/orcaEKTdK7LKz57vaAYr9QeNsVEPfiu6QeMU1kektZE?maker=9MFYCwDxmiqXdsAqzy5j7xVCv1cWuhLD9ytYTNyJsy4H","https://dexscreener.com/solana/orcaEKTdK7LKz57vaAYr9QeNsVEPfiu6QeMU1kektZE?maker=9MFYCwDxmiqXdsAqzy5j7xVCv1cWuhLD9ytYTNyJsy4H")</f>
        <v/>
      </c>
    </row>
    <row r="249">
      <c r="A249" t="inlineStr">
        <is>
          <t>6CEjCg7Jo5RV9kFSgKx66rpW19nrsCmccD2bxfwpump</t>
        </is>
      </c>
      <c r="B249" t="inlineStr">
        <is>
          <t>Fluffi</t>
        </is>
      </c>
      <c r="C249" t="n">
        <v>0</v>
      </c>
      <c r="D249" t="n">
        <v>0.126</v>
      </c>
      <c r="E249" t="n">
        <v>0.03</v>
      </c>
      <c r="F249" t="n">
        <v>4.02</v>
      </c>
      <c r="G249" t="n">
        <v>4.14</v>
      </c>
      <c r="H249" t="n">
        <v>7</v>
      </c>
      <c r="I249" t="n">
        <v>7</v>
      </c>
      <c r="J249" t="n">
        <v>-1</v>
      </c>
      <c r="K249" t="n">
        <v>-1</v>
      </c>
      <c r="L249">
        <f>HYPERLINK("https://www.defined.fi/sol/6CEjCg7Jo5RV9kFSgKx66rpW19nrsCmccD2bxfwpump?maker=9MFYCwDxmiqXdsAqzy5j7xVCv1cWuhLD9ytYTNyJsy4H","https://www.defined.fi/sol/6CEjCg7Jo5RV9kFSgKx66rpW19nrsCmccD2bxfwpump?maker=9MFYCwDxmiqXdsAqzy5j7xVCv1cWuhLD9ytYTNyJsy4H")</f>
        <v/>
      </c>
      <c r="M249">
        <f>HYPERLINK("https://dexscreener.com/solana/6CEjCg7Jo5RV9kFSgKx66rpW19nrsCmccD2bxfwpump?maker=9MFYCwDxmiqXdsAqzy5j7xVCv1cWuhLD9ytYTNyJsy4H","https://dexscreener.com/solana/6CEjCg7Jo5RV9kFSgKx66rpW19nrsCmccD2bxfwpump?maker=9MFYCwDxmiqXdsAqzy5j7xVCv1cWuhLD9ytYTNyJsy4H")</f>
        <v/>
      </c>
    </row>
    <row r="250">
      <c r="A250" t="inlineStr">
        <is>
          <t>DoDoYogRFcc7XRwdJfMQKLvccYJKAvqPnqVpFZq6kjYs</t>
        </is>
      </c>
      <c r="B250" t="inlineStr">
        <is>
          <t>DODO</t>
        </is>
      </c>
      <c r="C250" t="n">
        <v>0</v>
      </c>
      <c r="D250" t="n">
        <v>0</v>
      </c>
      <c r="E250" t="n">
        <v>0</v>
      </c>
      <c r="F250" t="n">
        <v>0</v>
      </c>
      <c r="G250" t="n">
        <v>40.59</v>
      </c>
      <c r="H250" t="n">
        <v>0</v>
      </c>
      <c r="I250" t="n">
        <v>22</v>
      </c>
      <c r="J250" t="n">
        <v>-1</v>
      </c>
      <c r="K250" t="n">
        <v>-1</v>
      </c>
      <c r="L250">
        <f>HYPERLINK("https://www.defined.fi/sol/DoDoYogRFcc7XRwdJfMQKLvccYJKAvqPnqVpFZq6kjYs?maker=9MFYCwDxmiqXdsAqzy5j7xVCv1cWuhLD9ytYTNyJsy4H","https://www.defined.fi/sol/DoDoYogRFcc7XRwdJfMQKLvccYJKAvqPnqVpFZq6kjYs?maker=9MFYCwDxmiqXdsAqzy5j7xVCv1cWuhLD9ytYTNyJsy4H")</f>
        <v/>
      </c>
      <c r="M250">
        <f>HYPERLINK("https://dexscreener.com/solana/DoDoYogRFcc7XRwdJfMQKLvccYJKAvqPnqVpFZq6kjYs?maker=9MFYCwDxmiqXdsAqzy5j7xVCv1cWuhLD9ytYTNyJsy4H","https://dexscreener.com/solana/DoDoYogRFcc7XRwdJfMQKLvccYJKAvqPnqVpFZq6kjYs?maker=9MFYCwDxmiqXdsAqzy5j7xVCv1cWuhLD9ytYTNyJsy4H")</f>
        <v/>
      </c>
    </row>
    <row r="251">
      <c r="A251" t="inlineStr">
        <is>
          <t>CraBDNXPbbJtfPKzmCnWt667pueqCEqSuWYaFNm8JSX8</t>
        </is>
      </c>
      <c r="B251" t="inlineStr">
        <is>
          <t>SNIBBU</t>
        </is>
      </c>
      <c r="C251" t="n">
        <v>0</v>
      </c>
      <c r="D251" t="n">
        <v>0</v>
      </c>
      <c r="E251" t="n">
        <v>0</v>
      </c>
      <c r="F251" t="n">
        <v>39.53</v>
      </c>
      <c r="G251" t="n">
        <v>0</v>
      </c>
      <c r="H251" t="n">
        <v>22</v>
      </c>
      <c r="I251" t="n">
        <v>22</v>
      </c>
      <c r="J251" t="n">
        <v>-1</v>
      </c>
      <c r="K251" t="n">
        <v>-1</v>
      </c>
      <c r="L251">
        <f>HYPERLINK("https://www.defined.fi/sol/CraBDNXPbbJtfPKzmCnWt667pueqCEqSuWYaFNm8JSX8?maker=9MFYCwDxmiqXdsAqzy5j7xVCv1cWuhLD9ytYTNyJsy4H","https://www.defined.fi/sol/CraBDNXPbbJtfPKzmCnWt667pueqCEqSuWYaFNm8JSX8?maker=9MFYCwDxmiqXdsAqzy5j7xVCv1cWuhLD9ytYTNyJsy4H")</f>
        <v/>
      </c>
      <c r="M251">
        <f>HYPERLINK("https://dexscreener.com/solana/CraBDNXPbbJtfPKzmCnWt667pueqCEqSuWYaFNm8JSX8?maker=9MFYCwDxmiqXdsAqzy5j7xVCv1cWuhLD9ytYTNyJsy4H","https://dexscreener.com/solana/CraBDNXPbbJtfPKzmCnWt667pueqCEqSuWYaFNm8JSX8?maker=9MFYCwDxmiqXdsAqzy5j7xVCv1cWuhLD9ytYTNyJsy4H")</f>
        <v/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openpyxl</dc:creator>
  <dcterms:created xsi:type="dcterms:W3CDTF">2024-10-20T15:37:34Z</dcterms:created>
  <dcterms:modified xsi:type="dcterms:W3CDTF">2024-10-20T15:37:34Z</dcterms:modified>
</cp:coreProperties>
</file>