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20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EJT4rxBsRFAxK5HNgjoKePW1knhuvPEPPQquvLc8pump</t>
        </is>
      </c>
      <c r="B2" t="inlineStr">
        <is>
          <t>DEWA</t>
        </is>
      </c>
      <c r="C2" t="n">
        <v>0</v>
      </c>
      <c r="D2" t="n">
        <v>-0.047</v>
      </c>
      <c r="E2" t="n">
        <v>-1</v>
      </c>
      <c r="F2" t="n">
        <v>0.353</v>
      </c>
      <c r="G2" t="n">
        <v>0</v>
      </c>
      <c r="H2" t="n">
        <v>1</v>
      </c>
      <c r="I2" t="n">
        <v>0</v>
      </c>
      <c r="J2" t="n">
        <v>-1</v>
      </c>
      <c r="K2" t="n">
        <v>-1</v>
      </c>
      <c r="L2">
        <f>HYPERLINK("https://www.defined.fi/sol/EJT4rxBsRFAxK5HNgjoKePW1knhuvPEPPQquvLc8pump?maker=9FmeS15VAZjtpY8VSvt2ThfLUFEzQYoGBD1ErHPYNsY4","https://www.defined.fi/sol/EJT4rxBsRFAxK5HNgjoKePW1knhuvPEPPQquvLc8pump?maker=9FmeS15VAZjtpY8VSvt2ThfLUFEzQYoGBD1ErHPYNsY4")</f>
        <v/>
      </c>
      <c r="M2">
        <f>HYPERLINK("https://dexscreener.com/solana/EJT4rxBsRFAxK5HNgjoKePW1knhuvPEPPQquvLc8pump?maker=9FmeS15VAZjtpY8VSvt2ThfLUFEzQYoGBD1ErHPYNsY4","https://dexscreener.com/solana/EJT4rxBsRFAxK5HNgjoKePW1knhuvPEPPQquvLc8pump?maker=9FmeS15VAZjtpY8VSvt2ThfLUFEzQYoGBD1ErHPYNsY4")</f>
        <v/>
      </c>
    </row>
    <row r="3">
      <c r="A3" t="inlineStr">
        <is>
          <t>3yMXMvv9J2WfTkP7qxXgCP4zw33u6mV8phhwUGdzpump</t>
        </is>
      </c>
      <c r="B3" t="inlineStr">
        <is>
          <t>NI</t>
        </is>
      </c>
      <c r="C3" t="n">
        <v>0</v>
      </c>
      <c r="D3" t="n">
        <v>-0.289</v>
      </c>
      <c r="E3" t="n">
        <v>-1</v>
      </c>
      <c r="F3" t="n">
        <v>0.95</v>
      </c>
      <c r="G3" t="n">
        <v>0</v>
      </c>
      <c r="H3" t="n">
        <v>2</v>
      </c>
      <c r="I3" t="n">
        <v>0</v>
      </c>
      <c r="J3" t="n">
        <v>-1</v>
      </c>
      <c r="K3" t="n">
        <v>-1</v>
      </c>
      <c r="L3">
        <f>HYPERLINK("https://www.defined.fi/sol/3yMXMvv9J2WfTkP7qxXgCP4zw33u6mV8phhwUGdzpump?maker=9FmeS15VAZjtpY8VSvt2ThfLUFEzQYoGBD1ErHPYNsY4","https://www.defined.fi/sol/3yMXMvv9J2WfTkP7qxXgCP4zw33u6mV8phhwUGdzpump?maker=9FmeS15VAZjtpY8VSvt2ThfLUFEzQYoGBD1ErHPYNsY4")</f>
        <v/>
      </c>
      <c r="M3">
        <f>HYPERLINK("https://dexscreener.com/solana/3yMXMvv9J2WfTkP7qxXgCP4zw33u6mV8phhwUGdzpump?maker=9FmeS15VAZjtpY8VSvt2ThfLUFEzQYoGBD1ErHPYNsY4","https://dexscreener.com/solana/3yMXMvv9J2WfTkP7qxXgCP4zw33u6mV8phhwUGdzpump?maker=9FmeS15VAZjtpY8VSvt2ThfLUFEzQYoGBD1ErHPYNsY4")</f>
        <v/>
      </c>
    </row>
    <row r="4">
      <c r="A4" t="inlineStr">
        <is>
          <t>41jaJZyiYYxvUzUAFGQpgWQ6RSyzjVU5qQNW7rkjpump</t>
        </is>
      </c>
      <c r="B4" t="inlineStr">
        <is>
          <t>#CE404</t>
        </is>
      </c>
      <c r="C4" t="n">
        <v>0</v>
      </c>
      <c r="D4" t="n">
        <v>-0.061</v>
      </c>
      <c r="E4" t="n">
        <v>-0.06</v>
      </c>
      <c r="F4" t="n">
        <v>1.01</v>
      </c>
      <c r="G4" t="n">
        <v>0</v>
      </c>
      <c r="H4" t="n">
        <v>1</v>
      </c>
      <c r="I4" t="n">
        <v>0</v>
      </c>
      <c r="J4" t="n">
        <v>-1</v>
      </c>
      <c r="K4" t="n">
        <v>-1</v>
      </c>
      <c r="L4">
        <f>HYPERLINK("https://www.defined.fi/sol/41jaJZyiYYxvUzUAFGQpgWQ6RSyzjVU5qQNW7rkjpump?maker=9FmeS15VAZjtpY8VSvt2ThfLUFEzQYoGBD1ErHPYNsY4","https://www.defined.fi/sol/41jaJZyiYYxvUzUAFGQpgWQ6RSyzjVU5qQNW7rkjpump?maker=9FmeS15VAZjtpY8VSvt2ThfLUFEzQYoGBD1ErHPYNsY4")</f>
        <v/>
      </c>
      <c r="M4">
        <f>HYPERLINK("https://dexscreener.com/solana/41jaJZyiYYxvUzUAFGQpgWQ6RSyzjVU5qQNW7rkjpump?maker=9FmeS15VAZjtpY8VSvt2ThfLUFEzQYoGBD1ErHPYNsY4","https://dexscreener.com/solana/41jaJZyiYYxvUzUAFGQpgWQ6RSyzjVU5qQNW7rkjpump?maker=9FmeS15VAZjtpY8VSvt2ThfLUFEzQYoGBD1ErHPYNsY4")</f>
        <v/>
      </c>
    </row>
    <row r="5">
      <c r="A5" t="inlineStr">
        <is>
          <t>892wr7e5WdZPZH4URQzQxwuvbJLkn7A611kL4b9bpump</t>
        </is>
      </c>
      <c r="B5" t="inlineStr">
        <is>
          <t>NOAI</t>
        </is>
      </c>
      <c r="C5" t="n">
        <v>0</v>
      </c>
      <c r="D5" t="n">
        <v>-0.539</v>
      </c>
      <c r="E5" t="n">
        <v>-1</v>
      </c>
      <c r="F5" t="n">
        <v>0.998</v>
      </c>
      <c r="G5" t="n">
        <v>0</v>
      </c>
      <c r="H5" t="n">
        <v>1</v>
      </c>
      <c r="I5" t="n">
        <v>0</v>
      </c>
      <c r="J5" t="n">
        <v>-1</v>
      </c>
      <c r="K5" t="n">
        <v>-1</v>
      </c>
      <c r="L5">
        <f>HYPERLINK("https://www.defined.fi/sol/892wr7e5WdZPZH4URQzQxwuvbJLkn7A611kL4b9bpump?maker=9FmeS15VAZjtpY8VSvt2ThfLUFEzQYoGBD1ErHPYNsY4","https://www.defined.fi/sol/892wr7e5WdZPZH4URQzQxwuvbJLkn7A611kL4b9bpump?maker=9FmeS15VAZjtpY8VSvt2ThfLUFEzQYoGBD1ErHPYNsY4")</f>
        <v/>
      </c>
      <c r="M5">
        <f>HYPERLINK("https://dexscreener.com/solana/892wr7e5WdZPZH4URQzQxwuvbJLkn7A611kL4b9bpump?maker=9FmeS15VAZjtpY8VSvt2ThfLUFEzQYoGBD1ErHPYNsY4","https://dexscreener.com/solana/892wr7e5WdZPZH4URQzQxwuvbJLkn7A611kL4b9bpump?maker=9FmeS15VAZjtpY8VSvt2ThfLUFEzQYoGBD1ErHPYNsY4")</f>
        <v/>
      </c>
    </row>
    <row r="6">
      <c r="A6" t="inlineStr">
        <is>
          <t>JBSnqqiAoGkjQLWkXkZzFykuKX8xJyfqb4uRJh16pump</t>
        </is>
      </c>
      <c r="B6" t="inlineStr">
        <is>
          <t>unknown_JBSn</t>
        </is>
      </c>
      <c r="C6" t="n">
        <v>0</v>
      </c>
      <c r="D6" t="n">
        <v>0.057</v>
      </c>
      <c r="E6" t="n">
        <v>0.11</v>
      </c>
      <c r="F6" t="n">
        <v>0.502</v>
      </c>
      <c r="G6" t="n">
        <v>0</v>
      </c>
      <c r="H6" t="n">
        <v>1</v>
      </c>
      <c r="I6" t="n">
        <v>0</v>
      </c>
      <c r="J6" t="n">
        <v>-1</v>
      </c>
      <c r="K6" t="n">
        <v>-1</v>
      </c>
      <c r="L6">
        <f>HYPERLINK("https://www.defined.fi/sol/JBSnqqiAoGkjQLWkXkZzFykuKX8xJyfqb4uRJh16pump?maker=9FmeS15VAZjtpY8VSvt2ThfLUFEzQYoGBD1ErHPYNsY4","https://www.defined.fi/sol/JBSnqqiAoGkjQLWkXkZzFykuKX8xJyfqb4uRJh16pump?maker=9FmeS15VAZjtpY8VSvt2ThfLUFEzQYoGBD1ErHPYNsY4")</f>
        <v/>
      </c>
      <c r="M6">
        <f>HYPERLINK("https://dexscreener.com/solana/JBSnqqiAoGkjQLWkXkZzFykuKX8xJyfqb4uRJh16pump?maker=9FmeS15VAZjtpY8VSvt2ThfLUFEzQYoGBD1ErHPYNsY4","https://dexscreener.com/solana/JBSnqqiAoGkjQLWkXkZzFykuKX8xJyfqb4uRJh16pump?maker=9FmeS15VAZjtpY8VSvt2ThfLUFEzQYoGBD1ErHPYNsY4")</f>
        <v/>
      </c>
    </row>
    <row r="7">
      <c r="A7" t="inlineStr">
        <is>
          <t>GFGSBt8NUqXa6w33dScPXoJQsq7iNpjLXaB7FNj5pump</t>
        </is>
      </c>
      <c r="B7" t="inlineStr">
        <is>
          <t>01</t>
        </is>
      </c>
      <c r="C7" t="n">
        <v>0</v>
      </c>
      <c r="D7" t="n">
        <v>71.76000000000001</v>
      </c>
      <c r="E7" t="n">
        <v>72</v>
      </c>
      <c r="F7" t="n">
        <v>0.984</v>
      </c>
      <c r="G7" t="n">
        <v>19.77</v>
      </c>
      <c r="H7" t="n">
        <v>1</v>
      </c>
      <c r="I7" t="n">
        <v>10</v>
      </c>
      <c r="J7" t="n">
        <v>-1</v>
      </c>
      <c r="K7" t="n">
        <v>-1</v>
      </c>
      <c r="L7">
        <f>HYPERLINK("https://www.defined.fi/sol/GFGSBt8NUqXa6w33dScPXoJQsq7iNpjLXaB7FNj5pump?maker=9FmeS15VAZjtpY8VSvt2ThfLUFEzQYoGBD1ErHPYNsY4","https://www.defined.fi/sol/GFGSBt8NUqXa6w33dScPXoJQsq7iNpjLXaB7FNj5pump?maker=9FmeS15VAZjtpY8VSvt2ThfLUFEzQYoGBD1ErHPYNsY4")</f>
        <v/>
      </c>
      <c r="M7">
        <f>HYPERLINK("https://dexscreener.com/solana/GFGSBt8NUqXa6w33dScPXoJQsq7iNpjLXaB7FNj5pump?maker=9FmeS15VAZjtpY8VSvt2ThfLUFEzQYoGBD1ErHPYNsY4","https://dexscreener.com/solana/GFGSBt8NUqXa6w33dScPXoJQsq7iNpjLXaB7FNj5pump?maker=9FmeS15VAZjtpY8VSvt2ThfLUFEzQYoGBD1ErHPYNsY4")</f>
        <v/>
      </c>
    </row>
    <row r="8">
      <c r="A8" t="inlineStr">
        <is>
          <t>Dn7xPGxiVwWvau9Qyb129WGtqQQm3XwNEURZhpCEpump</t>
        </is>
      </c>
      <c r="B8" t="inlineStr">
        <is>
          <t>anthrupad</t>
        </is>
      </c>
      <c r="C8" t="n">
        <v>0</v>
      </c>
      <c r="D8" t="n">
        <v>0.235</v>
      </c>
      <c r="E8" t="n">
        <v>0.08</v>
      </c>
      <c r="F8" t="n">
        <v>3.01</v>
      </c>
      <c r="G8" t="n">
        <v>0</v>
      </c>
      <c r="H8" t="n">
        <v>1</v>
      </c>
      <c r="I8" t="n">
        <v>0</v>
      </c>
      <c r="J8" t="n">
        <v>-1</v>
      </c>
      <c r="K8" t="n">
        <v>-1</v>
      </c>
      <c r="L8">
        <f>HYPERLINK("https://www.defined.fi/sol/Dn7xPGxiVwWvau9Qyb129WGtqQQm3XwNEURZhpCEpump?maker=9FmeS15VAZjtpY8VSvt2ThfLUFEzQYoGBD1ErHPYNsY4","https://www.defined.fi/sol/Dn7xPGxiVwWvau9Qyb129WGtqQQm3XwNEURZhpCEpump?maker=9FmeS15VAZjtpY8VSvt2ThfLUFEzQYoGBD1ErHPYNsY4")</f>
        <v/>
      </c>
      <c r="M8">
        <f>HYPERLINK("https://dexscreener.com/solana/Dn7xPGxiVwWvau9Qyb129WGtqQQm3XwNEURZhpCEpump?maker=9FmeS15VAZjtpY8VSvt2ThfLUFEzQYoGBD1ErHPYNsY4","https://dexscreener.com/solana/Dn7xPGxiVwWvau9Qyb129WGtqQQm3XwNEURZhpCEpump?maker=9FmeS15VAZjtpY8VSvt2ThfLUFEzQYoGBD1ErHPYNsY4")</f>
        <v/>
      </c>
    </row>
    <row r="9">
      <c r="A9" t="inlineStr">
        <is>
          <t>VKmg1wuCGdcexUKocAMBR52gGWx7X6ZwxvNyLEu2Rx1</t>
        </is>
      </c>
      <c r="B9" t="inlineStr">
        <is>
          <t>RI</t>
        </is>
      </c>
      <c r="C9" t="n">
        <v>0</v>
      </c>
      <c r="D9" t="n">
        <v>-0.699</v>
      </c>
      <c r="E9" t="n">
        <v>-1</v>
      </c>
      <c r="F9" t="n">
        <v>1.01</v>
      </c>
      <c r="G9" t="n">
        <v>0</v>
      </c>
      <c r="H9" t="n">
        <v>1</v>
      </c>
      <c r="I9" t="n">
        <v>0</v>
      </c>
      <c r="J9" t="n">
        <v>-1</v>
      </c>
      <c r="K9" t="n">
        <v>-1</v>
      </c>
      <c r="L9">
        <f>HYPERLINK("https://www.defined.fi/sol/VKmg1wuCGdcexUKocAMBR52gGWx7X6ZwxvNyLEu2Rx1?maker=9FmeS15VAZjtpY8VSvt2ThfLUFEzQYoGBD1ErHPYNsY4","https://www.defined.fi/sol/VKmg1wuCGdcexUKocAMBR52gGWx7X6ZwxvNyLEu2Rx1?maker=9FmeS15VAZjtpY8VSvt2ThfLUFEzQYoGBD1ErHPYNsY4")</f>
        <v/>
      </c>
      <c r="M9">
        <f>HYPERLINK("https://dexscreener.com/solana/VKmg1wuCGdcexUKocAMBR52gGWx7X6ZwxvNyLEu2Rx1?maker=9FmeS15VAZjtpY8VSvt2ThfLUFEzQYoGBD1ErHPYNsY4","https://dexscreener.com/solana/VKmg1wuCGdcexUKocAMBR52gGWx7X6ZwxvNyLEu2Rx1?maker=9FmeS15VAZjtpY8VSvt2ThfLUFEzQYoGBD1ErHPYNsY4")</f>
        <v/>
      </c>
    </row>
    <row r="10">
      <c r="A10" t="inlineStr">
        <is>
          <t>ATALXx186AFfzruewd62dWEPaEnq2NsymGs9GKb7pump</t>
        </is>
      </c>
      <c r="B10" t="inlineStr">
        <is>
          <t>2HOES1DILD</t>
        </is>
      </c>
      <c r="C10" t="n">
        <v>0</v>
      </c>
      <c r="D10" t="n">
        <v>-0.6860000000000001</v>
      </c>
      <c r="E10" t="n">
        <v>-1</v>
      </c>
      <c r="F10" t="n">
        <v>1.01</v>
      </c>
      <c r="G10" t="n">
        <v>0</v>
      </c>
      <c r="H10" t="n">
        <v>1</v>
      </c>
      <c r="I10" t="n">
        <v>0</v>
      </c>
      <c r="J10" t="n">
        <v>-1</v>
      </c>
      <c r="K10" t="n">
        <v>-1</v>
      </c>
      <c r="L10">
        <f>HYPERLINK("https://www.defined.fi/sol/ATALXx186AFfzruewd62dWEPaEnq2NsymGs9GKb7pump?maker=9FmeS15VAZjtpY8VSvt2ThfLUFEzQYoGBD1ErHPYNsY4","https://www.defined.fi/sol/ATALXx186AFfzruewd62dWEPaEnq2NsymGs9GKb7pump?maker=9FmeS15VAZjtpY8VSvt2ThfLUFEzQYoGBD1ErHPYNsY4")</f>
        <v/>
      </c>
      <c r="M10">
        <f>HYPERLINK("https://dexscreener.com/solana/ATALXx186AFfzruewd62dWEPaEnq2NsymGs9GKb7pump?maker=9FmeS15VAZjtpY8VSvt2ThfLUFEzQYoGBD1ErHPYNsY4","https://dexscreener.com/solana/ATALXx186AFfzruewd62dWEPaEnq2NsymGs9GKb7pump?maker=9FmeS15VAZjtpY8VSvt2ThfLUFEzQYoGBD1ErHPYNsY4")</f>
        <v/>
      </c>
    </row>
    <row r="11">
      <c r="A11" t="inlineStr">
        <is>
          <t>GDeS8iL1UfXn1op9YM69f38CPbfbovL75zv36EdNpump</t>
        </is>
      </c>
      <c r="B11" t="inlineStr">
        <is>
          <t>TN</t>
        </is>
      </c>
      <c r="C11" t="n">
        <v>0</v>
      </c>
      <c r="D11" t="n">
        <v>-0.663</v>
      </c>
      <c r="E11" t="n">
        <v>-1</v>
      </c>
      <c r="F11" t="n">
        <v>1</v>
      </c>
      <c r="G11" t="n">
        <v>0</v>
      </c>
      <c r="H11" t="n">
        <v>1</v>
      </c>
      <c r="I11" t="n">
        <v>0</v>
      </c>
      <c r="J11" t="n">
        <v>-1</v>
      </c>
      <c r="K11" t="n">
        <v>-1</v>
      </c>
      <c r="L11">
        <f>HYPERLINK("https://www.defined.fi/sol/GDeS8iL1UfXn1op9YM69f38CPbfbovL75zv36EdNpump?maker=9FmeS15VAZjtpY8VSvt2ThfLUFEzQYoGBD1ErHPYNsY4","https://www.defined.fi/sol/GDeS8iL1UfXn1op9YM69f38CPbfbovL75zv36EdNpump?maker=9FmeS15VAZjtpY8VSvt2ThfLUFEzQYoGBD1ErHPYNsY4")</f>
        <v/>
      </c>
      <c r="M11">
        <f>HYPERLINK("https://dexscreener.com/solana/GDeS8iL1UfXn1op9YM69f38CPbfbovL75zv36EdNpump?maker=9FmeS15VAZjtpY8VSvt2ThfLUFEzQYoGBD1ErHPYNsY4","https://dexscreener.com/solana/GDeS8iL1UfXn1op9YM69f38CPbfbovL75zv36EdNpump?maker=9FmeS15VAZjtpY8VSvt2ThfLUFEzQYoGBD1ErHPYNsY4")</f>
        <v/>
      </c>
    </row>
    <row r="12">
      <c r="A12" t="inlineStr">
        <is>
          <t>C96kn1i7wxPJTCq4Z7fL2W4p9chXJ64CiYDG71PRT5cP</t>
        </is>
      </c>
      <c r="B12" t="inlineStr">
        <is>
          <t>ALPHA</t>
        </is>
      </c>
      <c r="C12" t="n">
        <v>0</v>
      </c>
      <c r="D12" t="n">
        <v>0.008999999999999999</v>
      </c>
      <c r="E12" t="n">
        <v>-1</v>
      </c>
      <c r="F12" t="n">
        <v>1</v>
      </c>
      <c r="G12" t="n">
        <v>0</v>
      </c>
      <c r="H12" t="n">
        <v>1</v>
      </c>
      <c r="I12" t="n">
        <v>0</v>
      </c>
      <c r="J12" t="n">
        <v>-1</v>
      </c>
      <c r="K12" t="n">
        <v>-1</v>
      </c>
      <c r="L12">
        <f>HYPERLINK("https://www.defined.fi/sol/C96kn1i7wxPJTCq4Z7fL2W4p9chXJ64CiYDG71PRT5cP?maker=9FmeS15VAZjtpY8VSvt2ThfLUFEzQYoGBD1ErHPYNsY4","https://www.defined.fi/sol/C96kn1i7wxPJTCq4Z7fL2W4p9chXJ64CiYDG71PRT5cP?maker=9FmeS15VAZjtpY8VSvt2ThfLUFEzQYoGBD1ErHPYNsY4")</f>
        <v/>
      </c>
      <c r="M12">
        <f>HYPERLINK("https://dexscreener.com/solana/C96kn1i7wxPJTCq4Z7fL2W4p9chXJ64CiYDG71PRT5cP?maker=9FmeS15VAZjtpY8VSvt2ThfLUFEzQYoGBD1ErHPYNsY4","https://dexscreener.com/solana/C96kn1i7wxPJTCq4Z7fL2W4p9chXJ64CiYDG71PRT5cP?maker=9FmeS15VAZjtpY8VSvt2ThfLUFEzQYoGBD1ErHPYNsY4")</f>
        <v/>
      </c>
    </row>
    <row r="13">
      <c r="A13" t="inlineStr">
        <is>
          <t>3cmy7z8vfGw7VnjNmn9i4qVW1FrPw3AuScFZjZsGpump</t>
        </is>
      </c>
      <c r="B13" t="inlineStr">
        <is>
          <t>Perseus</t>
        </is>
      </c>
      <c r="C13" t="n">
        <v>0</v>
      </c>
      <c r="D13" t="n">
        <v>-0.475</v>
      </c>
      <c r="E13" t="n">
        <v>-0.24</v>
      </c>
      <c r="F13" t="n">
        <v>2.01</v>
      </c>
      <c r="G13" t="n">
        <v>0</v>
      </c>
      <c r="H13" t="n">
        <v>1</v>
      </c>
      <c r="I13" t="n">
        <v>0</v>
      </c>
      <c r="J13" t="n">
        <v>-1</v>
      </c>
      <c r="K13" t="n">
        <v>-1</v>
      </c>
      <c r="L13">
        <f>HYPERLINK("https://www.defined.fi/sol/3cmy7z8vfGw7VnjNmn9i4qVW1FrPw3AuScFZjZsGpump?maker=9FmeS15VAZjtpY8VSvt2ThfLUFEzQYoGBD1ErHPYNsY4","https://www.defined.fi/sol/3cmy7z8vfGw7VnjNmn9i4qVW1FrPw3AuScFZjZsGpump?maker=9FmeS15VAZjtpY8VSvt2ThfLUFEzQYoGBD1ErHPYNsY4")</f>
        <v/>
      </c>
      <c r="M13">
        <f>HYPERLINK("https://dexscreener.com/solana/3cmy7z8vfGw7VnjNmn9i4qVW1FrPw3AuScFZjZsGpump?maker=9FmeS15VAZjtpY8VSvt2ThfLUFEzQYoGBD1ErHPYNsY4","https://dexscreener.com/solana/3cmy7z8vfGw7VnjNmn9i4qVW1FrPw3AuScFZjZsGpump?maker=9FmeS15VAZjtpY8VSvt2ThfLUFEzQYoGBD1ErHPYNsY4")</f>
        <v/>
      </c>
    </row>
    <row r="14">
      <c r="A14" t="inlineStr">
        <is>
          <t>HiDina2dxVrJ1BnHe82Kjw7c9JJJNj5pGRxQnd3r1sGN</t>
        </is>
      </c>
      <c r="B14" t="inlineStr">
        <is>
          <t>MIASCII</t>
        </is>
      </c>
      <c r="C14" t="n">
        <v>0</v>
      </c>
      <c r="D14" t="n">
        <v>0.641</v>
      </c>
      <c r="E14" t="n">
        <v>-1</v>
      </c>
      <c r="F14" t="n">
        <v>2.1</v>
      </c>
      <c r="G14" t="n">
        <v>0</v>
      </c>
      <c r="H14" t="n">
        <v>1</v>
      </c>
      <c r="I14" t="n">
        <v>0</v>
      </c>
      <c r="J14" t="n">
        <v>-1</v>
      </c>
      <c r="K14" t="n">
        <v>-1</v>
      </c>
      <c r="L14">
        <f>HYPERLINK("https://www.defined.fi/sol/HiDina2dxVrJ1BnHe82Kjw7c9JJJNj5pGRxQnd3r1sGN?maker=9FmeS15VAZjtpY8VSvt2ThfLUFEzQYoGBD1ErHPYNsY4","https://www.defined.fi/sol/HiDina2dxVrJ1BnHe82Kjw7c9JJJNj5pGRxQnd3r1sGN?maker=9FmeS15VAZjtpY8VSvt2ThfLUFEzQYoGBD1ErHPYNsY4")</f>
        <v/>
      </c>
      <c r="M14">
        <f>HYPERLINK("https://dexscreener.com/solana/HiDina2dxVrJ1BnHe82Kjw7c9JJJNj5pGRxQnd3r1sGN?maker=9FmeS15VAZjtpY8VSvt2ThfLUFEzQYoGBD1ErHPYNsY4","https://dexscreener.com/solana/HiDina2dxVrJ1BnHe82Kjw7c9JJJNj5pGRxQnd3r1sGN?maker=9FmeS15VAZjtpY8VSvt2ThfLUFEzQYoGBD1ErHPYNsY4")</f>
        <v/>
      </c>
    </row>
    <row r="15">
      <c r="A15" t="inlineStr">
        <is>
          <t>9QQYpTFYxhuRPfYcrBMVCQxtbAW5BJkyKggVapC7pump</t>
        </is>
      </c>
      <c r="B15" t="inlineStr">
        <is>
          <t>Asylum</t>
        </is>
      </c>
      <c r="C15" t="n">
        <v>0</v>
      </c>
      <c r="D15" t="n">
        <v>-1.15</v>
      </c>
      <c r="E15" t="n">
        <v>-0.57</v>
      </c>
      <c r="F15" t="n">
        <v>2.03</v>
      </c>
      <c r="G15" t="n">
        <v>0</v>
      </c>
      <c r="H15" t="n">
        <v>1</v>
      </c>
      <c r="I15" t="n">
        <v>0</v>
      </c>
      <c r="J15" t="n">
        <v>-1</v>
      </c>
      <c r="K15" t="n">
        <v>-1</v>
      </c>
      <c r="L15">
        <f>HYPERLINK("https://www.defined.fi/sol/9QQYpTFYxhuRPfYcrBMVCQxtbAW5BJkyKggVapC7pump?maker=9FmeS15VAZjtpY8VSvt2ThfLUFEzQYoGBD1ErHPYNsY4","https://www.defined.fi/sol/9QQYpTFYxhuRPfYcrBMVCQxtbAW5BJkyKggVapC7pump?maker=9FmeS15VAZjtpY8VSvt2ThfLUFEzQYoGBD1ErHPYNsY4")</f>
        <v/>
      </c>
      <c r="M15">
        <f>HYPERLINK("https://dexscreener.com/solana/9QQYpTFYxhuRPfYcrBMVCQxtbAW5BJkyKggVapC7pump?maker=9FmeS15VAZjtpY8VSvt2ThfLUFEzQYoGBD1ErHPYNsY4","https://dexscreener.com/solana/9QQYpTFYxhuRPfYcrBMVCQxtbAW5BJkyKggVapC7pump?maker=9FmeS15VAZjtpY8VSvt2ThfLUFEzQYoGBD1ErHPYNsY4")</f>
        <v/>
      </c>
    </row>
    <row r="16">
      <c r="A16" t="inlineStr">
        <is>
          <t>wmc5shkzpHJYpPfEc34mVccKkZ3czcRsRwLenUPpump</t>
        </is>
      </c>
      <c r="B16" t="inlineStr">
        <is>
          <t>sRPG</t>
        </is>
      </c>
      <c r="C16" t="n">
        <v>0</v>
      </c>
      <c r="D16" t="n">
        <v>-0.077</v>
      </c>
      <c r="E16" t="n">
        <v>-1</v>
      </c>
      <c r="F16" t="n">
        <v>0.502</v>
      </c>
      <c r="G16" t="n">
        <v>0</v>
      </c>
      <c r="H16" t="n">
        <v>1</v>
      </c>
      <c r="I16" t="n">
        <v>0</v>
      </c>
      <c r="J16" t="n">
        <v>-1</v>
      </c>
      <c r="K16" t="n">
        <v>-1</v>
      </c>
      <c r="L16">
        <f>HYPERLINK("https://www.defined.fi/sol/wmc5shkzpHJYpPfEc34mVccKkZ3czcRsRwLenUPpump?maker=9FmeS15VAZjtpY8VSvt2ThfLUFEzQYoGBD1ErHPYNsY4","https://www.defined.fi/sol/wmc5shkzpHJYpPfEc34mVccKkZ3czcRsRwLenUPpump?maker=9FmeS15VAZjtpY8VSvt2ThfLUFEzQYoGBD1ErHPYNsY4")</f>
        <v/>
      </c>
      <c r="M16">
        <f>HYPERLINK("https://dexscreener.com/solana/wmc5shkzpHJYpPfEc34mVccKkZ3czcRsRwLenUPpump?maker=9FmeS15VAZjtpY8VSvt2ThfLUFEzQYoGBD1ErHPYNsY4","https://dexscreener.com/solana/wmc5shkzpHJYpPfEc34mVccKkZ3czcRsRwLenUPpump?maker=9FmeS15VAZjtpY8VSvt2ThfLUFEzQYoGBD1ErHPYNsY4")</f>
        <v/>
      </c>
    </row>
    <row r="17">
      <c r="A17" t="inlineStr">
        <is>
          <t>Gx6uHXvLiGGcaTn4tDCjfW7bp357vzdqYPXuzn11pump</t>
        </is>
      </c>
      <c r="B17" t="inlineStr">
        <is>
          <t>XENON</t>
        </is>
      </c>
      <c r="C17" t="n">
        <v>0</v>
      </c>
      <c r="D17" t="n">
        <v>-1.14</v>
      </c>
      <c r="E17" t="n">
        <v>-0.38</v>
      </c>
      <c r="F17" t="n">
        <v>3.01</v>
      </c>
      <c r="G17" t="n">
        <v>0</v>
      </c>
      <c r="H17" t="n">
        <v>1</v>
      </c>
      <c r="I17" t="n">
        <v>0</v>
      </c>
      <c r="J17" t="n">
        <v>-1</v>
      </c>
      <c r="K17" t="n">
        <v>-1</v>
      </c>
      <c r="L17">
        <f>HYPERLINK("https://www.defined.fi/sol/Gx6uHXvLiGGcaTn4tDCjfW7bp357vzdqYPXuzn11pump?maker=9FmeS15VAZjtpY8VSvt2ThfLUFEzQYoGBD1ErHPYNsY4","https://www.defined.fi/sol/Gx6uHXvLiGGcaTn4tDCjfW7bp357vzdqYPXuzn11pump?maker=9FmeS15VAZjtpY8VSvt2ThfLUFEzQYoGBD1ErHPYNsY4")</f>
        <v/>
      </c>
      <c r="M17">
        <f>HYPERLINK("https://dexscreener.com/solana/Gx6uHXvLiGGcaTn4tDCjfW7bp357vzdqYPXuzn11pump?maker=9FmeS15VAZjtpY8VSvt2ThfLUFEzQYoGBD1ErHPYNsY4","https://dexscreener.com/solana/Gx6uHXvLiGGcaTn4tDCjfW7bp357vzdqYPXuzn11pump?maker=9FmeS15VAZjtpY8VSvt2ThfLUFEzQYoGBD1ErHPYNsY4")</f>
        <v/>
      </c>
    </row>
    <row r="18">
      <c r="A18" t="inlineStr">
        <is>
          <t>2rUo5xqWwDK5QAkLp21oAKprTinnS6ccN7EtxaCfpump</t>
        </is>
      </c>
      <c r="B18" t="inlineStr">
        <is>
          <t>AI</t>
        </is>
      </c>
      <c r="C18" t="n">
        <v>0</v>
      </c>
      <c r="D18" t="n">
        <v>-1.69</v>
      </c>
      <c r="E18" t="n">
        <v>-1</v>
      </c>
      <c r="F18" t="n">
        <v>2.01</v>
      </c>
      <c r="G18" t="n">
        <v>0</v>
      </c>
      <c r="H18" t="n">
        <v>2</v>
      </c>
      <c r="I18" t="n">
        <v>0</v>
      </c>
      <c r="J18" t="n">
        <v>-1</v>
      </c>
      <c r="K18" t="n">
        <v>-1</v>
      </c>
      <c r="L18">
        <f>HYPERLINK("https://www.defined.fi/sol/2rUo5xqWwDK5QAkLp21oAKprTinnS6ccN7EtxaCfpump?maker=9FmeS15VAZjtpY8VSvt2ThfLUFEzQYoGBD1ErHPYNsY4","https://www.defined.fi/sol/2rUo5xqWwDK5QAkLp21oAKprTinnS6ccN7EtxaCfpump?maker=9FmeS15VAZjtpY8VSvt2ThfLUFEzQYoGBD1ErHPYNsY4")</f>
        <v/>
      </c>
      <c r="M18">
        <f>HYPERLINK("https://dexscreener.com/solana/2rUo5xqWwDK5QAkLp21oAKprTinnS6ccN7EtxaCfpump?maker=9FmeS15VAZjtpY8VSvt2ThfLUFEzQYoGBD1ErHPYNsY4","https://dexscreener.com/solana/2rUo5xqWwDK5QAkLp21oAKprTinnS6ccN7EtxaCfpump?maker=9FmeS15VAZjtpY8VSvt2ThfLUFEzQYoGBD1ErHPYNsY4")</f>
        <v/>
      </c>
    </row>
    <row r="19">
      <c r="A19" t="inlineStr">
        <is>
          <t>GVwpWU5PtJFHS1mH35sHmsRN1XWUwRV3Qo94h5Lepump</t>
        </is>
      </c>
      <c r="B19" t="inlineStr">
        <is>
          <t>CATGF</t>
        </is>
      </c>
      <c r="C19" t="n">
        <v>0</v>
      </c>
      <c r="D19" t="n">
        <v>509.18</v>
      </c>
      <c r="E19" t="n">
        <v>22</v>
      </c>
      <c r="F19" t="n">
        <v>22.45</v>
      </c>
      <c r="G19" t="n">
        <v>296.3</v>
      </c>
      <c r="H19" t="n">
        <v>3</v>
      </c>
      <c r="I19" t="n">
        <v>26</v>
      </c>
      <c r="J19" t="n">
        <v>-1</v>
      </c>
      <c r="K19" t="n">
        <v>-1</v>
      </c>
      <c r="L19">
        <f>HYPERLINK("https://www.defined.fi/sol/GVwpWU5PtJFHS1mH35sHmsRN1XWUwRV3Qo94h5Lepump?maker=9FmeS15VAZjtpY8VSvt2ThfLUFEzQYoGBD1ErHPYNsY4","https://www.defined.fi/sol/GVwpWU5PtJFHS1mH35sHmsRN1XWUwRV3Qo94h5Lepump?maker=9FmeS15VAZjtpY8VSvt2ThfLUFEzQYoGBD1ErHPYNsY4")</f>
        <v/>
      </c>
      <c r="M19">
        <f>HYPERLINK("https://dexscreener.com/solana/GVwpWU5PtJFHS1mH35sHmsRN1XWUwRV3Qo94h5Lepump?maker=9FmeS15VAZjtpY8VSvt2ThfLUFEzQYoGBD1ErHPYNsY4","https://dexscreener.com/solana/GVwpWU5PtJFHS1mH35sHmsRN1XWUwRV3Qo94h5Lepump?maker=9FmeS15VAZjtpY8VSvt2ThfLUFEzQYoGBD1ErHPYNsY4")</f>
        <v/>
      </c>
    </row>
    <row r="20">
      <c r="A20" t="inlineStr">
        <is>
          <t>Gfcr2oLwtZefC3tCzXWDBsuRFdKZWtbwsei2WfjMpump</t>
        </is>
      </c>
      <c r="B20" t="inlineStr">
        <is>
          <t>MONA</t>
        </is>
      </c>
      <c r="C20" t="n">
        <v>0</v>
      </c>
      <c r="D20" t="n">
        <v>-0.324</v>
      </c>
      <c r="E20" t="n">
        <v>-0.32</v>
      </c>
      <c r="F20" t="n">
        <v>1.01</v>
      </c>
      <c r="G20" t="n">
        <v>0</v>
      </c>
      <c r="H20" t="n">
        <v>1</v>
      </c>
      <c r="I20" t="n">
        <v>0</v>
      </c>
      <c r="J20" t="n">
        <v>-1</v>
      </c>
      <c r="K20" t="n">
        <v>-1</v>
      </c>
      <c r="L20">
        <f>HYPERLINK("https://www.defined.fi/sol/Gfcr2oLwtZefC3tCzXWDBsuRFdKZWtbwsei2WfjMpump?maker=9FmeS15VAZjtpY8VSvt2ThfLUFEzQYoGBD1ErHPYNsY4","https://www.defined.fi/sol/Gfcr2oLwtZefC3tCzXWDBsuRFdKZWtbwsei2WfjMpump?maker=9FmeS15VAZjtpY8VSvt2ThfLUFEzQYoGBD1ErHPYNsY4")</f>
        <v/>
      </c>
      <c r="M20">
        <f>HYPERLINK("https://dexscreener.com/solana/Gfcr2oLwtZefC3tCzXWDBsuRFdKZWtbwsei2WfjMpump?maker=9FmeS15VAZjtpY8VSvt2ThfLUFEzQYoGBD1ErHPYNsY4","https://dexscreener.com/solana/Gfcr2oLwtZefC3tCzXWDBsuRFdKZWtbwsei2WfjMpump?maker=9FmeS15VAZjtpY8VSvt2ThfLUFEzQYoGBD1ErHPYNsY4")</f>
        <v/>
      </c>
    </row>
    <row r="21">
      <c r="A21" t="inlineStr">
        <is>
          <t>AC3vtNmm1jkyZGXYECCCiZ7TvzurXyc9vLEUuz7PFMmz</t>
        </is>
      </c>
      <c r="B21" t="inlineStr">
        <is>
          <t>Queef</t>
        </is>
      </c>
      <c r="C21" t="n">
        <v>0</v>
      </c>
      <c r="D21" t="n">
        <v>-0.292</v>
      </c>
      <c r="E21" t="n">
        <v>-1</v>
      </c>
      <c r="F21" t="n">
        <v>0.988</v>
      </c>
      <c r="G21" t="n">
        <v>0</v>
      </c>
      <c r="H21" t="n">
        <v>1</v>
      </c>
      <c r="I21" t="n">
        <v>0</v>
      </c>
      <c r="J21" t="n">
        <v>-1</v>
      </c>
      <c r="K21" t="n">
        <v>-1</v>
      </c>
      <c r="L21">
        <f>HYPERLINK("https://www.defined.fi/sol/AC3vtNmm1jkyZGXYECCCiZ7TvzurXyc9vLEUuz7PFMmz?maker=9FmeS15VAZjtpY8VSvt2ThfLUFEzQYoGBD1ErHPYNsY4","https://www.defined.fi/sol/AC3vtNmm1jkyZGXYECCCiZ7TvzurXyc9vLEUuz7PFMmz?maker=9FmeS15VAZjtpY8VSvt2ThfLUFEzQYoGBD1ErHPYNsY4")</f>
        <v/>
      </c>
      <c r="M21">
        <f>HYPERLINK("https://dexscreener.com/solana/AC3vtNmm1jkyZGXYECCCiZ7TvzurXyc9vLEUuz7PFMmz?maker=9FmeS15VAZjtpY8VSvt2ThfLUFEzQYoGBD1ErHPYNsY4","https://dexscreener.com/solana/AC3vtNmm1jkyZGXYECCCiZ7TvzurXyc9vLEUuz7PFMmz?maker=9FmeS15VAZjtpY8VSvt2ThfLUFEzQYoGBD1ErHPYNsY4")</f>
        <v/>
      </c>
    </row>
    <row r="22">
      <c r="A22" t="inlineStr">
        <is>
          <t>DhqViYG2T1N3B4xziTx22aPW4rwGKkvpcF5shrD8pump</t>
        </is>
      </c>
      <c r="B22" t="inlineStr">
        <is>
          <t>AOE</t>
        </is>
      </c>
      <c r="C22" t="n">
        <v>0</v>
      </c>
      <c r="D22" t="n">
        <v>-22.56</v>
      </c>
      <c r="E22" t="n">
        <v>-0.75</v>
      </c>
      <c r="F22" t="n">
        <v>30.15</v>
      </c>
      <c r="G22" t="n">
        <v>0</v>
      </c>
      <c r="H22" t="n">
        <v>3</v>
      </c>
      <c r="I22" t="n">
        <v>0</v>
      </c>
      <c r="J22" t="n">
        <v>-1</v>
      </c>
      <c r="K22" t="n">
        <v>-1</v>
      </c>
      <c r="L22">
        <f>HYPERLINK("https://www.defined.fi/sol/DhqViYG2T1N3B4xziTx22aPW4rwGKkvpcF5shrD8pump?maker=9FmeS15VAZjtpY8VSvt2ThfLUFEzQYoGBD1ErHPYNsY4","https://www.defined.fi/sol/DhqViYG2T1N3B4xziTx22aPW4rwGKkvpcF5shrD8pump?maker=9FmeS15VAZjtpY8VSvt2ThfLUFEzQYoGBD1ErHPYNsY4")</f>
        <v/>
      </c>
      <c r="M22">
        <f>HYPERLINK("https://dexscreener.com/solana/DhqViYG2T1N3B4xziTx22aPW4rwGKkvpcF5shrD8pump?maker=9FmeS15VAZjtpY8VSvt2ThfLUFEzQYoGBD1ErHPYNsY4","https://dexscreener.com/solana/DhqViYG2T1N3B4xziTx22aPW4rwGKkvpcF5shrD8pump?maker=9FmeS15VAZjtpY8VSvt2ThfLUFEzQYoGBD1ErHPYNsY4")</f>
        <v/>
      </c>
    </row>
    <row r="23">
      <c r="A23" t="inlineStr">
        <is>
          <t>Chp9pGGSDAv97mdkCGC2ZMfgZYMwFJrTR4kDReTCpump</t>
        </is>
      </c>
      <c r="B23" t="inlineStr">
        <is>
          <t>CODIE</t>
        </is>
      </c>
      <c r="C23" t="n">
        <v>0</v>
      </c>
      <c r="D23" t="n">
        <v>0</v>
      </c>
      <c r="E23" t="n">
        <v>0</v>
      </c>
      <c r="F23" t="n">
        <v>0</v>
      </c>
      <c r="G23" t="n">
        <v>0</v>
      </c>
      <c r="H23" t="n">
        <v>0</v>
      </c>
      <c r="I23" t="n">
        <v>0</v>
      </c>
      <c r="J23" t="n">
        <v>-1</v>
      </c>
      <c r="K23" t="n">
        <v>-1</v>
      </c>
      <c r="L23">
        <f>HYPERLINK("https://www.defined.fi/sol/Chp9pGGSDAv97mdkCGC2ZMfgZYMwFJrTR4kDReTCpump?maker=9FmeS15VAZjtpY8VSvt2ThfLUFEzQYoGBD1ErHPYNsY4","https://www.defined.fi/sol/Chp9pGGSDAv97mdkCGC2ZMfgZYMwFJrTR4kDReTCpump?maker=9FmeS15VAZjtpY8VSvt2ThfLUFEzQYoGBD1ErHPYNsY4")</f>
        <v/>
      </c>
      <c r="M23">
        <f>HYPERLINK("https://dexscreener.com/solana/Chp9pGGSDAv97mdkCGC2ZMfgZYMwFJrTR4kDReTCpump?maker=9FmeS15VAZjtpY8VSvt2ThfLUFEzQYoGBD1ErHPYNsY4","https://dexscreener.com/solana/Chp9pGGSDAv97mdkCGC2ZMfgZYMwFJrTR4kDReTCpump?maker=9FmeS15VAZjtpY8VSvt2ThfLUFEzQYoGBD1ErHPYNsY4")</f>
        <v/>
      </c>
    </row>
    <row r="24">
      <c r="A24" t="inlineStr">
        <is>
          <t>DDij7Dp8updt3XSCzeHCaAoDoFTSE5Y27i2EQ9qjMQtr</t>
        </is>
      </c>
      <c r="B24" t="inlineStr">
        <is>
          <t>RURI</t>
        </is>
      </c>
      <c r="C24" t="n">
        <v>0</v>
      </c>
      <c r="D24" t="n">
        <v>-1.41</v>
      </c>
      <c r="E24" t="n">
        <v>-0.35</v>
      </c>
      <c r="F24" t="n">
        <v>4.02</v>
      </c>
      <c r="G24" t="n">
        <v>0</v>
      </c>
      <c r="H24" t="n">
        <v>1</v>
      </c>
      <c r="I24" t="n">
        <v>0</v>
      </c>
      <c r="J24" t="n">
        <v>-1</v>
      </c>
      <c r="K24" t="n">
        <v>-1</v>
      </c>
      <c r="L24">
        <f>HYPERLINK("https://www.defined.fi/sol/DDij7Dp8updt3XSCzeHCaAoDoFTSE5Y27i2EQ9qjMQtr?maker=9FmeS15VAZjtpY8VSvt2ThfLUFEzQYoGBD1ErHPYNsY4","https://www.defined.fi/sol/DDij7Dp8updt3XSCzeHCaAoDoFTSE5Y27i2EQ9qjMQtr?maker=9FmeS15VAZjtpY8VSvt2ThfLUFEzQYoGBD1ErHPYNsY4")</f>
        <v/>
      </c>
      <c r="M24">
        <f>HYPERLINK("https://dexscreener.com/solana/DDij7Dp8updt3XSCzeHCaAoDoFTSE5Y27i2EQ9qjMQtr?maker=9FmeS15VAZjtpY8VSvt2ThfLUFEzQYoGBD1ErHPYNsY4","https://dexscreener.com/solana/DDij7Dp8updt3XSCzeHCaAoDoFTSE5Y27i2EQ9qjMQtr?maker=9FmeS15VAZjtpY8VSvt2ThfLUFEzQYoGBD1ErHPYNsY4")</f>
        <v/>
      </c>
    </row>
    <row r="25">
      <c r="A25" t="inlineStr">
        <is>
          <t>Ayuugt84KcgPrHwu6CC5qixM3T5CkvNQHBtqkwEupump</t>
        </is>
      </c>
      <c r="B25" t="inlineStr">
        <is>
          <t>UPS</t>
        </is>
      </c>
      <c r="C25" t="n">
        <v>0</v>
      </c>
      <c r="D25" t="n">
        <v>-0.198</v>
      </c>
      <c r="E25" t="n">
        <v>-1</v>
      </c>
      <c r="F25" t="n">
        <v>1.06</v>
      </c>
      <c r="G25" t="n">
        <v>0</v>
      </c>
      <c r="H25" t="n">
        <v>1</v>
      </c>
      <c r="I25" t="n">
        <v>0</v>
      </c>
      <c r="J25" t="n">
        <v>-1</v>
      </c>
      <c r="K25" t="n">
        <v>-1</v>
      </c>
      <c r="L25">
        <f>HYPERLINK("https://www.defined.fi/sol/Ayuugt84KcgPrHwu6CC5qixM3T5CkvNQHBtqkwEupump?maker=9FmeS15VAZjtpY8VSvt2ThfLUFEzQYoGBD1ErHPYNsY4","https://www.defined.fi/sol/Ayuugt84KcgPrHwu6CC5qixM3T5CkvNQHBtqkwEupump?maker=9FmeS15VAZjtpY8VSvt2ThfLUFEzQYoGBD1ErHPYNsY4")</f>
        <v/>
      </c>
      <c r="M25">
        <f>HYPERLINK("https://dexscreener.com/solana/Ayuugt84KcgPrHwu6CC5qixM3T5CkvNQHBtqkwEupump?maker=9FmeS15VAZjtpY8VSvt2ThfLUFEzQYoGBD1ErHPYNsY4","https://dexscreener.com/solana/Ayuugt84KcgPrHwu6CC5qixM3T5CkvNQHBtqkwEupump?maker=9FmeS15VAZjtpY8VSvt2ThfLUFEzQYoGBD1ErHPYNsY4")</f>
        <v/>
      </c>
    </row>
    <row r="26">
      <c r="A26" t="inlineStr">
        <is>
          <t>45SbFRyLqF4ixURt9LEqqedPHxrnh3VbGdVTmQ3zpump</t>
        </is>
      </c>
      <c r="B26" t="inlineStr">
        <is>
          <t>Kabbalah</t>
        </is>
      </c>
      <c r="C26" t="n">
        <v>0</v>
      </c>
      <c r="D26" t="n">
        <v>-2.44</v>
      </c>
      <c r="E26" t="n">
        <v>-0.8100000000000001</v>
      </c>
      <c r="F26" t="n">
        <v>3.03</v>
      </c>
      <c r="G26" t="n">
        <v>0</v>
      </c>
      <c r="H26" t="n">
        <v>1</v>
      </c>
      <c r="I26" t="n">
        <v>0</v>
      </c>
      <c r="J26" t="n">
        <v>-1</v>
      </c>
      <c r="K26" t="n">
        <v>-1</v>
      </c>
      <c r="L26">
        <f>HYPERLINK("https://www.defined.fi/sol/45SbFRyLqF4ixURt9LEqqedPHxrnh3VbGdVTmQ3zpump?maker=9FmeS15VAZjtpY8VSvt2ThfLUFEzQYoGBD1ErHPYNsY4","https://www.defined.fi/sol/45SbFRyLqF4ixURt9LEqqedPHxrnh3VbGdVTmQ3zpump?maker=9FmeS15VAZjtpY8VSvt2ThfLUFEzQYoGBD1ErHPYNsY4")</f>
        <v/>
      </c>
      <c r="M26">
        <f>HYPERLINK("https://dexscreener.com/solana/45SbFRyLqF4ixURt9LEqqedPHxrnh3VbGdVTmQ3zpump?maker=9FmeS15VAZjtpY8VSvt2ThfLUFEzQYoGBD1ErHPYNsY4","https://dexscreener.com/solana/45SbFRyLqF4ixURt9LEqqedPHxrnh3VbGdVTmQ3zpump?maker=9FmeS15VAZjtpY8VSvt2ThfLUFEzQYoGBD1ErHPYNsY4")</f>
        <v/>
      </c>
    </row>
    <row r="27">
      <c r="A27" t="inlineStr">
        <is>
          <t>8e2PXaESwtTZHVrN3K4H6xKbePRWtqRi1YQqh9QApump</t>
        </is>
      </c>
      <c r="B27" t="inlineStr">
        <is>
          <t>(.)(.)</t>
        </is>
      </c>
      <c r="C27" t="n">
        <v>0</v>
      </c>
      <c r="D27" t="n">
        <v>-0.788</v>
      </c>
      <c r="E27" t="n">
        <v>-0.51</v>
      </c>
      <c r="F27" t="n">
        <v>1.56</v>
      </c>
      <c r="G27" t="n">
        <v>0</v>
      </c>
      <c r="H27" t="n">
        <v>2</v>
      </c>
      <c r="I27" t="n">
        <v>0</v>
      </c>
      <c r="J27" t="n">
        <v>-1</v>
      </c>
      <c r="K27" t="n">
        <v>-1</v>
      </c>
      <c r="L27">
        <f>HYPERLINK("https://www.defined.fi/sol/8e2PXaESwtTZHVrN3K4H6xKbePRWtqRi1YQqh9QApump?maker=9FmeS15VAZjtpY8VSvt2ThfLUFEzQYoGBD1ErHPYNsY4","https://www.defined.fi/sol/8e2PXaESwtTZHVrN3K4H6xKbePRWtqRi1YQqh9QApump?maker=9FmeS15VAZjtpY8VSvt2ThfLUFEzQYoGBD1ErHPYNsY4")</f>
        <v/>
      </c>
      <c r="M27">
        <f>HYPERLINK("https://dexscreener.com/solana/8e2PXaESwtTZHVrN3K4H6xKbePRWtqRi1YQqh9QApump?maker=9FmeS15VAZjtpY8VSvt2ThfLUFEzQYoGBD1ErHPYNsY4","https://dexscreener.com/solana/8e2PXaESwtTZHVrN3K4H6xKbePRWtqRi1YQqh9QApump?maker=9FmeS15VAZjtpY8VSvt2ThfLUFEzQYoGBD1ErHPYNsY4")</f>
        <v/>
      </c>
    </row>
    <row r="28">
      <c r="A28" t="inlineStr">
        <is>
          <t>8Qp6KM9rjySGj3WSbpVSam8xvoZzWYcWMnnXU1ypump</t>
        </is>
      </c>
      <c r="B28" t="inlineStr">
        <is>
          <t>risk</t>
        </is>
      </c>
      <c r="C28" t="n">
        <v>0</v>
      </c>
      <c r="D28" t="n">
        <v>-0.205</v>
      </c>
      <c r="E28" t="n">
        <v>-0.04</v>
      </c>
      <c r="F28" t="n">
        <v>5.05</v>
      </c>
      <c r="G28" t="n">
        <v>0</v>
      </c>
      <c r="H28" t="n">
        <v>1</v>
      </c>
      <c r="I28" t="n">
        <v>0</v>
      </c>
      <c r="J28" t="n">
        <v>-1</v>
      </c>
      <c r="K28" t="n">
        <v>-1</v>
      </c>
      <c r="L28">
        <f>HYPERLINK("https://www.defined.fi/sol/8Qp6KM9rjySGj3WSbpVSam8xvoZzWYcWMnnXU1ypump?maker=9FmeS15VAZjtpY8VSvt2ThfLUFEzQYoGBD1ErHPYNsY4","https://www.defined.fi/sol/8Qp6KM9rjySGj3WSbpVSam8xvoZzWYcWMnnXU1ypump?maker=9FmeS15VAZjtpY8VSvt2ThfLUFEzQYoGBD1ErHPYNsY4")</f>
        <v/>
      </c>
      <c r="M28">
        <f>HYPERLINK("https://dexscreener.com/solana/8Qp6KM9rjySGj3WSbpVSam8xvoZzWYcWMnnXU1ypump?maker=9FmeS15VAZjtpY8VSvt2ThfLUFEzQYoGBD1ErHPYNsY4","https://dexscreener.com/solana/8Qp6KM9rjySGj3WSbpVSam8xvoZzWYcWMnnXU1ypump?maker=9FmeS15VAZjtpY8VSvt2ThfLUFEzQYoGBD1ErHPYNsY4")</f>
        <v/>
      </c>
    </row>
    <row r="29">
      <c r="A29" t="inlineStr">
        <is>
          <t>8YSTt9qbkMD1gboEnRmTrscVoZ8i8CDh8vf1XBcdpump</t>
        </is>
      </c>
      <c r="B29" t="inlineStr">
        <is>
          <t>miri</t>
        </is>
      </c>
      <c r="C29" t="n">
        <v>0</v>
      </c>
      <c r="D29" t="n">
        <v>-6.06</v>
      </c>
      <c r="E29" t="n">
        <v>-0.4</v>
      </c>
      <c r="F29" t="n">
        <v>15.17</v>
      </c>
      <c r="G29" t="n">
        <v>0</v>
      </c>
      <c r="H29" t="n">
        <v>2</v>
      </c>
      <c r="I29" t="n">
        <v>0</v>
      </c>
      <c r="J29" t="n">
        <v>-1</v>
      </c>
      <c r="K29" t="n">
        <v>-1</v>
      </c>
      <c r="L29">
        <f>HYPERLINK("https://www.defined.fi/sol/8YSTt9qbkMD1gboEnRmTrscVoZ8i8CDh8vf1XBcdpump?maker=9FmeS15VAZjtpY8VSvt2ThfLUFEzQYoGBD1ErHPYNsY4","https://www.defined.fi/sol/8YSTt9qbkMD1gboEnRmTrscVoZ8i8CDh8vf1XBcdpump?maker=9FmeS15VAZjtpY8VSvt2ThfLUFEzQYoGBD1ErHPYNsY4")</f>
        <v/>
      </c>
      <c r="M29">
        <f>HYPERLINK("https://dexscreener.com/solana/8YSTt9qbkMD1gboEnRmTrscVoZ8i8CDh8vf1XBcdpump?maker=9FmeS15VAZjtpY8VSvt2ThfLUFEzQYoGBD1ErHPYNsY4","https://dexscreener.com/solana/8YSTt9qbkMD1gboEnRmTrscVoZ8i8CDh8vf1XBcdpump?maker=9FmeS15VAZjtpY8VSvt2ThfLUFEzQYoGBD1ErHPYNsY4")</f>
        <v/>
      </c>
    </row>
    <row r="30">
      <c r="A30" t="inlineStr">
        <is>
          <t>AVn9ELN6fi9F5VecAqCVVBKx8abUVr2zoeP5nfZ7PQpY</t>
        </is>
      </c>
      <c r="B30" t="inlineStr">
        <is>
          <t>WUMBO</t>
        </is>
      </c>
      <c r="C30" t="n">
        <v>0</v>
      </c>
      <c r="D30" t="n">
        <v>-0.145</v>
      </c>
      <c r="E30" t="n">
        <v>-0.05</v>
      </c>
      <c r="F30" t="n">
        <v>3.04</v>
      </c>
      <c r="G30" t="n">
        <v>0</v>
      </c>
      <c r="H30" t="n">
        <v>1</v>
      </c>
      <c r="I30" t="n">
        <v>0</v>
      </c>
      <c r="J30" t="n">
        <v>-1</v>
      </c>
      <c r="K30" t="n">
        <v>-1</v>
      </c>
      <c r="L30">
        <f>HYPERLINK("https://www.defined.fi/sol/AVn9ELN6fi9F5VecAqCVVBKx8abUVr2zoeP5nfZ7PQpY?maker=9FmeS15VAZjtpY8VSvt2ThfLUFEzQYoGBD1ErHPYNsY4","https://www.defined.fi/sol/AVn9ELN6fi9F5VecAqCVVBKx8abUVr2zoeP5nfZ7PQpY?maker=9FmeS15VAZjtpY8VSvt2ThfLUFEzQYoGBD1ErHPYNsY4")</f>
        <v/>
      </c>
      <c r="M30">
        <f>HYPERLINK("https://dexscreener.com/solana/AVn9ELN6fi9F5VecAqCVVBKx8abUVr2zoeP5nfZ7PQpY?maker=9FmeS15VAZjtpY8VSvt2ThfLUFEzQYoGBD1ErHPYNsY4","https://dexscreener.com/solana/AVn9ELN6fi9F5VecAqCVVBKx8abUVr2zoeP5nfZ7PQpY?maker=9FmeS15VAZjtpY8VSvt2ThfLUFEzQYoGBD1ErHPYNsY4")</f>
        <v/>
      </c>
    </row>
    <row r="31">
      <c r="A31" t="inlineStr">
        <is>
          <t>FnLkMGusU5MguBmLnAmqe96o9JEAz7tgHQruJmqcpump</t>
        </is>
      </c>
      <c r="B31" t="inlineStr">
        <is>
          <t>PepMan</t>
        </is>
      </c>
      <c r="C31" t="n">
        <v>0</v>
      </c>
      <c r="D31" t="n">
        <v>0.146</v>
      </c>
      <c r="E31" t="n">
        <v>0.29</v>
      </c>
      <c r="F31" t="n">
        <v>0.507</v>
      </c>
      <c r="G31" t="n">
        <v>0</v>
      </c>
      <c r="H31" t="n">
        <v>1</v>
      </c>
      <c r="I31" t="n">
        <v>0</v>
      </c>
      <c r="J31" t="n">
        <v>-1</v>
      </c>
      <c r="K31" t="n">
        <v>-1</v>
      </c>
      <c r="L31">
        <f>HYPERLINK("https://www.defined.fi/sol/FnLkMGusU5MguBmLnAmqe96o9JEAz7tgHQruJmqcpump?maker=9FmeS15VAZjtpY8VSvt2ThfLUFEzQYoGBD1ErHPYNsY4","https://www.defined.fi/sol/FnLkMGusU5MguBmLnAmqe96o9JEAz7tgHQruJmqcpump?maker=9FmeS15VAZjtpY8VSvt2ThfLUFEzQYoGBD1ErHPYNsY4")</f>
        <v/>
      </c>
      <c r="M31">
        <f>HYPERLINK("https://dexscreener.com/solana/FnLkMGusU5MguBmLnAmqe96o9JEAz7tgHQruJmqcpump?maker=9FmeS15VAZjtpY8VSvt2ThfLUFEzQYoGBD1ErHPYNsY4","https://dexscreener.com/solana/FnLkMGusU5MguBmLnAmqe96o9JEAz7tgHQruJmqcpump?maker=9FmeS15VAZjtpY8VSvt2ThfLUFEzQYoGBD1ErHPYNsY4")</f>
        <v/>
      </c>
    </row>
    <row r="32">
      <c r="A32" t="inlineStr">
        <is>
          <t>4UTEFQjNMvfQF5NT8mVfXdMAKoL7hS7i9U4mMVAzpump</t>
        </is>
      </c>
      <c r="B32" t="inlineStr">
        <is>
          <t>$1</t>
        </is>
      </c>
      <c r="C32" t="n">
        <v>0</v>
      </c>
      <c r="D32" t="n">
        <v>12.6</v>
      </c>
      <c r="E32" t="n">
        <v>2.58</v>
      </c>
      <c r="F32" t="n">
        <v>4.89</v>
      </c>
      <c r="G32" t="n">
        <v>5</v>
      </c>
      <c r="H32" t="n">
        <v>1</v>
      </c>
      <c r="I32" t="n">
        <v>1</v>
      </c>
      <c r="J32" t="n">
        <v>-1</v>
      </c>
      <c r="K32" t="n">
        <v>-1</v>
      </c>
      <c r="L32">
        <f>HYPERLINK("https://www.defined.fi/sol/4UTEFQjNMvfQF5NT8mVfXdMAKoL7hS7i9U4mMVAzpump?maker=9FmeS15VAZjtpY8VSvt2ThfLUFEzQYoGBD1ErHPYNsY4","https://www.defined.fi/sol/4UTEFQjNMvfQF5NT8mVfXdMAKoL7hS7i9U4mMVAzpump?maker=9FmeS15VAZjtpY8VSvt2ThfLUFEzQYoGBD1ErHPYNsY4")</f>
        <v/>
      </c>
      <c r="M32">
        <f>HYPERLINK("https://dexscreener.com/solana/4UTEFQjNMvfQF5NT8mVfXdMAKoL7hS7i9U4mMVAzpump?maker=9FmeS15VAZjtpY8VSvt2ThfLUFEzQYoGBD1ErHPYNsY4","https://dexscreener.com/solana/4UTEFQjNMvfQF5NT8mVfXdMAKoL7hS7i9U4mMVAzpump?maker=9FmeS15VAZjtpY8VSvt2ThfLUFEzQYoGBD1ErHPYNsY4")</f>
        <v/>
      </c>
    </row>
    <row r="33">
      <c r="A33" t="inlineStr">
        <is>
          <t>FFEp9wjbMH7UsbK9vGwUGrwNHWVYwoTUYAvCCdeipump</t>
        </is>
      </c>
      <c r="B33" t="inlineStr">
        <is>
          <t>1992TC</t>
        </is>
      </c>
      <c r="C33" t="n">
        <v>0</v>
      </c>
      <c r="D33" t="n">
        <v>-0.887</v>
      </c>
      <c r="E33" t="n">
        <v>-0.88</v>
      </c>
      <c r="F33" t="n">
        <v>1.01</v>
      </c>
      <c r="G33" t="n">
        <v>0</v>
      </c>
      <c r="H33" t="n">
        <v>1</v>
      </c>
      <c r="I33" t="n">
        <v>0</v>
      </c>
      <c r="J33" t="n">
        <v>-1</v>
      </c>
      <c r="K33" t="n">
        <v>-1</v>
      </c>
      <c r="L33">
        <f>HYPERLINK("https://www.defined.fi/sol/FFEp9wjbMH7UsbK9vGwUGrwNHWVYwoTUYAvCCdeipump?maker=9FmeS15VAZjtpY8VSvt2ThfLUFEzQYoGBD1ErHPYNsY4","https://www.defined.fi/sol/FFEp9wjbMH7UsbK9vGwUGrwNHWVYwoTUYAvCCdeipump?maker=9FmeS15VAZjtpY8VSvt2ThfLUFEzQYoGBD1ErHPYNsY4")</f>
        <v/>
      </c>
      <c r="M33">
        <f>HYPERLINK("https://dexscreener.com/solana/FFEp9wjbMH7UsbK9vGwUGrwNHWVYwoTUYAvCCdeipump?maker=9FmeS15VAZjtpY8VSvt2ThfLUFEzQYoGBD1ErHPYNsY4","https://dexscreener.com/solana/FFEp9wjbMH7UsbK9vGwUGrwNHWVYwoTUYAvCCdeipump?maker=9FmeS15VAZjtpY8VSvt2ThfLUFEzQYoGBD1ErHPYNsY4")</f>
        <v/>
      </c>
    </row>
    <row r="34">
      <c r="A34" t="inlineStr">
        <is>
          <t>8SWpoyqXm4XU9o2YZGgYFLUTwG4f2394gQyDbWxfpump</t>
        </is>
      </c>
      <c r="B34" t="inlineStr">
        <is>
          <t>RogueAI</t>
        </is>
      </c>
      <c r="C34" t="n">
        <v>0</v>
      </c>
      <c r="D34" t="n">
        <v>-0.385</v>
      </c>
      <c r="E34" t="n">
        <v>-1</v>
      </c>
      <c r="F34" t="n">
        <v>0.505</v>
      </c>
      <c r="G34" t="n">
        <v>0</v>
      </c>
      <c r="H34" t="n">
        <v>1</v>
      </c>
      <c r="I34" t="n">
        <v>0</v>
      </c>
      <c r="J34" t="n">
        <v>-1</v>
      </c>
      <c r="K34" t="n">
        <v>-1</v>
      </c>
      <c r="L34">
        <f>HYPERLINK("https://www.defined.fi/sol/8SWpoyqXm4XU9o2YZGgYFLUTwG4f2394gQyDbWxfpump?maker=9FmeS15VAZjtpY8VSvt2ThfLUFEzQYoGBD1ErHPYNsY4","https://www.defined.fi/sol/8SWpoyqXm4XU9o2YZGgYFLUTwG4f2394gQyDbWxfpump?maker=9FmeS15VAZjtpY8VSvt2ThfLUFEzQYoGBD1ErHPYNsY4")</f>
        <v/>
      </c>
      <c r="M34">
        <f>HYPERLINK("https://dexscreener.com/solana/8SWpoyqXm4XU9o2YZGgYFLUTwG4f2394gQyDbWxfpump?maker=9FmeS15VAZjtpY8VSvt2ThfLUFEzQYoGBD1ErHPYNsY4","https://dexscreener.com/solana/8SWpoyqXm4XU9o2YZGgYFLUTwG4f2394gQyDbWxfpump?maker=9FmeS15VAZjtpY8VSvt2ThfLUFEzQYoGBD1ErHPYNsY4")</f>
        <v/>
      </c>
    </row>
    <row r="35">
      <c r="A35" t="inlineStr">
        <is>
          <t>9dhhumdnsV5ky7jtkkbPFHAmbdHTBKHvQh2g2te2pump</t>
        </is>
      </c>
      <c r="B35" t="inlineStr">
        <is>
          <t>$EXPLRSOL</t>
        </is>
      </c>
      <c r="C35" t="n">
        <v>0</v>
      </c>
      <c r="D35" t="n">
        <v>-0.166</v>
      </c>
      <c r="E35" t="n">
        <v>-1</v>
      </c>
      <c r="F35" t="n">
        <v>0.503</v>
      </c>
      <c r="G35" t="n">
        <v>0</v>
      </c>
      <c r="H35" t="n">
        <v>1</v>
      </c>
      <c r="I35" t="n">
        <v>0</v>
      </c>
      <c r="J35" t="n">
        <v>-1</v>
      </c>
      <c r="K35" t="n">
        <v>-1</v>
      </c>
      <c r="L35">
        <f>HYPERLINK("https://www.defined.fi/sol/9dhhumdnsV5ky7jtkkbPFHAmbdHTBKHvQh2g2te2pump?maker=9FmeS15VAZjtpY8VSvt2ThfLUFEzQYoGBD1ErHPYNsY4","https://www.defined.fi/sol/9dhhumdnsV5ky7jtkkbPFHAmbdHTBKHvQh2g2te2pump?maker=9FmeS15VAZjtpY8VSvt2ThfLUFEzQYoGBD1ErHPYNsY4")</f>
        <v/>
      </c>
      <c r="M35">
        <f>HYPERLINK("https://dexscreener.com/solana/9dhhumdnsV5ky7jtkkbPFHAmbdHTBKHvQh2g2te2pump?maker=9FmeS15VAZjtpY8VSvt2ThfLUFEzQYoGBD1ErHPYNsY4","https://dexscreener.com/solana/9dhhumdnsV5ky7jtkkbPFHAmbdHTBKHvQh2g2te2pump?maker=9FmeS15VAZjtpY8VSvt2ThfLUFEzQYoGBD1ErHPYNsY4")</f>
        <v/>
      </c>
    </row>
    <row r="36">
      <c r="A36" t="inlineStr">
        <is>
          <t>A7swsMGiXDwTp7LbVRmm6gucxaGQF639DyWgXDZupump</t>
        </is>
      </c>
      <c r="B36" t="inlineStr">
        <is>
          <t>NWO</t>
        </is>
      </c>
      <c r="C36" t="n">
        <v>0</v>
      </c>
      <c r="D36" t="n">
        <v>-0.26</v>
      </c>
      <c r="E36" t="n">
        <v>-1</v>
      </c>
      <c r="F36" t="n">
        <v>0.504</v>
      </c>
      <c r="G36" t="n">
        <v>0</v>
      </c>
      <c r="H36" t="n">
        <v>1</v>
      </c>
      <c r="I36" t="n">
        <v>0</v>
      </c>
      <c r="J36" t="n">
        <v>-1</v>
      </c>
      <c r="K36" t="n">
        <v>-1</v>
      </c>
      <c r="L36">
        <f>HYPERLINK("https://www.defined.fi/sol/A7swsMGiXDwTp7LbVRmm6gucxaGQF639DyWgXDZupump?maker=9FmeS15VAZjtpY8VSvt2ThfLUFEzQYoGBD1ErHPYNsY4","https://www.defined.fi/sol/A7swsMGiXDwTp7LbVRmm6gucxaGQF639DyWgXDZupump?maker=9FmeS15VAZjtpY8VSvt2ThfLUFEzQYoGBD1ErHPYNsY4")</f>
        <v/>
      </c>
      <c r="M36">
        <f>HYPERLINK("https://dexscreener.com/solana/A7swsMGiXDwTp7LbVRmm6gucxaGQF639DyWgXDZupump?maker=9FmeS15VAZjtpY8VSvt2ThfLUFEzQYoGBD1ErHPYNsY4","https://dexscreener.com/solana/A7swsMGiXDwTp7LbVRmm6gucxaGQF639DyWgXDZupump?maker=9FmeS15VAZjtpY8VSvt2ThfLUFEzQYoGBD1ErHPYNsY4")</f>
        <v/>
      </c>
    </row>
    <row r="37">
      <c r="A37" t="inlineStr">
        <is>
          <t>LSpcBYHeBchGGw3V2bdpp2abm5UqDU1ydFu4XJhpump</t>
        </is>
      </c>
      <c r="B37" t="inlineStr">
        <is>
          <t>AGUIRRE</t>
        </is>
      </c>
      <c r="C37" t="n">
        <v>0</v>
      </c>
      <c r="D37" t="n">
        <v>9.970000000000001</v>
      </c>
      <c r="E37" t="n">
        <v>9.880000000000001</v>
      </c>
      <c r="F37" t="n">
        <v>1.01</v>
      </c>
      <c r="G37" t="n">
        <v>0</v>
      </c>
      <c r="H37" t="n">
        <v>1</v>
      </c>
      <c r="I37" t="n">
        <v>0</v>
      </c>
      <c r="J37" t="n">
        <v>-1</v>
      </c>
      <c r="K37" t="n">
        <v>-1</v>
      </c>
      <c r="L37">
        <f>HYPERLINK("https://www.defined.fi/sol/LSpcBYHeBchGGw3V2bdpp2abm5UqDU1ydFu4XJhpump?maker=9FmeS15VAZjtpY8VSvt2ThfLUFEzQYoGBD1ErHPYNsY4","https://www.defined.fi/sol/LSpcBYHeBchGGw3V2bdpp2abm5UqDU1ydFu4XJhpump?maker=9FmeS15VAZjtpY8VSvt2ThfLUFEzQYoGBD1ErHPYNsY4")</f>
        <v/>
      </c>
      <c r="M37">
        <f>HYPERLINK("https://dexscreener.com/solana/LSpcBYHeBchGGw3V2bdpp2abm5UqDU1ydFu4XJhpump?maker=9FmeS15VAZjtpY8VSvt2ThfLUFEzQYoGBD1ErHPYNsY4","https://dexscreener.com/solana/LSpcBYHeBchGGw3V2bdpp2abm5UqDU1ydFu4XJhpump?maker=9FmeS15VAZjtpY8VSvt2ThfLUFEzQYoGBD1ErHPYNsY4")</f>
        <v/>
      </c>
    </row>
    <row r="38">
      <c r="A38" t="inlineStr">
        <is>
          <t>FwVNiTVWj4dbpX4UGXDJzfubpusvXSRTLPBCdZ5Kpump</t>
        </is>
      </c>
      <c r="B38" t="inlineStr">
        <is>
          <t>GOD</t>
        </is>
      </c>
      <c r="C38" t="n">
        <v>0</v>
      </c>
      <c r="D38" t="n">
        <v>0.61</v>
      </c>
      <c r="E38" t="n">
        <v>0.2</v>
      </c>
      <c r="F38" t="n">
        <v>3.03</v>
      </c>
      <c r="G38" t="n">
        <v>0</v>
      </c>
      <c r="H38" t="n">
        <v>1</v>
      </c>
      <c r="I38" t="n">
        <v>0</v>
      </c>
      <c r="J38" t="n">
        <v>-1</v>
      </c>
      <c r="K38" t="n">
        <v>-1</v>
      </c>
      <c r="L38">
        <f>HYPERLINK("https://www.defined.fi/sol/FwVNiTVWj4dbpX4UGXDJzfubpusvXSRTLPBCdZ5Kpump?maker=9FmeS15VAZjtpY8VSvt2ThfLUFEzQYoGBD1ErHPYNsY4","https://www.defined.fi/sol/FwVNiTVWj4dbpX4UGXDJzfubpusvXSRTLPBCdZ5Kpump?maker=9FmeS15VAZjtpY8VSvt2ThfLUFEzQYoGBD1ErHPYNsY4")</f>
        <v/>
      </c>
      <c r="M38">
        <f>HYPERLINK("https://dexscreener.com/solana/FwVNiTVWj4dbpX4UGXDJzfubpusvXSRTLPBCdZ5Kpump?maker=9FmeS15VAZjtpY8VSvt2ThfLUFEzQYoGBD1ErHPYNsY4","https://dexscreener.com/solana/FwVNiTVWj4dbpX4UGXDJzfubpusvXSRTLPBCdZ5Kpump?maker=9FmeS15VAZjtpY8VSvt2ThfLUFEzQYoGBD1ErHPYNsY4")</f>
        <v/>
      </c>
    </row>
    <row r="39">
      <c r="A39" t="inlineStr">
        <is>
          <t>2wEChFRvGTds8yXFmVtAu3wtjQF49VPS9JtGAp2Epump</t>
        </is>
      </c>
      <c r="B39" t="inlineStr">
        <is>
          <t>ZALGO</t>
        </is>
      </c>
      <c r="C39" t="n">
        <v>0</v>
      </c>
      <c r="D39" t="n">
        <v>-1.82</v>
      </c>
      <c r="E39" t="n">
        <v>-0.89</v>
      </c>
      <c r="F39" t="n">
        <v>2.04</v>
      </c>
      <c r="G39" t="n">
        <v>0</v>
      </c>
      <c r="H39" t="n">
        <v>2</v>
      </c>
      <c r="I39" t="n">
        <v>0</v>
      </c>
      <c r="J39" t="n">
        <v>-1</v>
      </c>
      <c r="K39" t="n">
        <v>-1</v>
      </c>
      <c r="L39">
        <f>HYPERLINK("https://www.defined.fi/sol/2wEChFRvGTds8yXFmVtAu3wtjQF49VPS9JtGAp2Epump?maker=9FmeS15VAZjtpY8VSvt2ThfLUFEzQYoGBD1ErHPYNsY4","https://www.defined.fi/sol/2wEChFRvGTds8yXFmVtAu3wtjQF49VPS9JtGAp2Epump?maker=9FmeS15VAZjtpY8VSvt2ThfLUFEzQYoGBD1ErHPYNsY4")</f>
        <v/>
      </c>
      <c r="M39">
        <f>HYPERLINK("https://dexscreener.com/solana/2wEChFRvGTds8yXFmVtAu3wtjQF49VPS9JtGAp2Epump?maker=9FmeS15VAZjtpY8VSvt2ThfLUFEzQYoGBD1ErHPYNsY4","https://dexscreener.com/solana/2wEChFRvGTds8yXFmVtAu3wtjQF49VPS9JtGAp2Epump?maker=9FmeS15VAZjtpY8VSvt2ThfLUFEzQYoGBD1ErHPYNsY4")</f>
        <v/>
      </c>
    </row>
    <row r="40">
      <c r="A40" t="inlineStr">
        <is>
          <t>6dDdaqnP5CYD3rNRRu2yq7guDh2WXJth5pgaXzX1pump</t>
        </is>
      </c>
      <c r="B40" t="inlineStr">
        <is>
          <t>unknown_6dDd</t>
        </is>
      </c>
      <c r="C40" t="n">
        <v>0</v>
      </c>
      <c r="D40" t="n">
        <v>3.37</v>
      </c>
      <c r="E40" t="n">
        <v>0.5600000000000001</v>
      </c>
      <c r="F40" t="n">
        <v>6.02</v>
      </c>
      <c r="G40" t="n">
        <v>5.89</v>
      </c>
      <c r="H40" t="n">
        <v>2</v>
      </c>
      <c r="I40" t="n">
        <v>1</v>
      </c>
      <c r="J40" t="n">
        <v>-1</v>
      </c>
      <c r="K40" t="n">
        <v>-1</v>
      </c>
      <c r="L40">
        <f>HYPERLINK("https://www.defined.fi/sol/6dDdaqnP5CYD3rNRRu2yq7guDh2WXJth5pgaXzX1pump?maker=9FmeS15VAZjtpY8VSvt2ThfLUFEzQYoGBD1ErHPYNsY4","https://www.defined.fi/sol/6dDdaqnP5CYD3rNRRu2yq7guDh2WXJth5pgaXzX1pump?maker=9FmeS15VAZjtpY8VSvt2ThfLUFEzQYoGBD1ErHPYNsY4")</f>
        <v/>
      </c>
      <c r="M40">
        <f>HYPERLINK("https://dexscreener.com/solana/6dDdaqnP5CYD3rNRRu2yq7guDh2WXJth5pgaXzX1pump?maker=9FmeS15VAZjtpY8VSvt2ThfLUFEzQYoGBD1ErHPYNsY4","https://dexscreener.com/solana/6dDdaqnP5CYD3rNRRu2yq7guDh2WXJth5pgaXzX1pump?maker=9FmeS15VAZjtpY8VSvt2ThfLUFEzQYoGBD1ErHPYNsY4")</f>
        <v/>
      </c>
    </row>
    <row r="41">
      <c r="A41" t="inlineStr">
        <is>
          <t>BQRqGruZuEn2tt6xCBuHH1aaggaJoHc8VkMjzWXmE3xB</t>
        </is>
      </c>
      <c r="B41" t="inlineStr">
        <is>
          <t>colors</t>
        </is>
      </c>
      <c r="C41" t="n">
        <v>0</v>
      </c>
      <c r="D41" t="n">
        <v>-0.415</v>
      </c>
      <c r="E41" t="n">
        <v>-1</v>
      </c>
      <c r="F41" t="n">
        <v>1.01</v>
      </c>
      <c r="G41" t="n">
        <v>0</v>
      </c>
      <c r="H41" t="n">
        <v>1</v>
      </c>
      <c r="I41" t="n">
        <v>0</v>
      </c>
      <c r="J41" t="n">
        <v>-1</v>
      </c>
      <c r="K41" t="n">
        <v>-1</v>
      </c>
      <c r="L41">
        <f>HYPERLINK("https://www.defined.fi/sol/BQRqGruZuEn2tt6xCBuHH1aaggaJoHc8VkMjzWXmE3xB?maker=9FmeS15VAZjtpY8VSvt2ThfLUFEzQYoGBD1ErHPYNsY4","https://www.defined.fi/sol/BQRqGruZuEn2tt6xCBuHH1aaggaJoHc8VkMjzWXmE3xB?maker=9FmeS15VAZjtpY8VSvt2ThfLUFEzQYoGBD1ErHPYNsY4")</f>
        <v/>
      </c>
      <c r="M41">
        <f>HYPERLINK("https://dexscreener.com/solana/BQRqGruZuEn2tt6xCBuHH1aaggaJoHc8VkMjzWXmE3xB?maker=9FmeS15VAZjtpY8VSvt2ThfLUFEzQYoGBD1ErHPYNsY4","https://dexscreener.com/solana/BQRqGruZuEn2tt6xCBuHH1aaggaJoHc8VkMjzWXmE3xB?maker=9FmeS15VAZjtpY8VSvt2ThfLUFEzQYoGBD1ErHPYNsY4")</f>
        <v/>
      </c>
    </row>
    <row r="42">
      <c r="A42" t="inlineStr">
        <is>
          <t>FnQMnE5aC59t3obZK1qfDKHVYKtU2tCPHN63ovuypump</t>
        </is>
      </c>
      <c r="B42" t="inlineStr">
        <is>
          <t>TAofU</t>
        </is>
      </c>
      <c r="C42" t="n">
        <v>0</v>
      </c>
      <c r="D42" t="n">
        <v>0.945</v>
      </c>
      <c r="E42" t="n">
        <v>0.19</v>
      </c>
      <c r="F42" t="n">
        <v>5.03</v>
      </c>
      <c r="G42" t="n">
        <v>4.93</v>
      </c>
      <c r="H42" t="n">
        <v>1</v>
      </c>
      <c r="I42" t="n">
        <v>1</v>
      </c>
      <c r="J42" t="n">
        <v>-1</v>
      </c>
      <c r="K42" t="n">
        <v>-1</v>
      </c>
      <c r="L42">
        <f>HYPERLINK("https://www.defined.fi/sol/FnQMnE5aC59t3obZK1qfDKHVYKtU2tCPHN63ovuypump?maker=9FmeS15VAZjtpY8VSvt2ThfLUFEzQYoGBD1ErHPYNsY4","https://www.defined.fi/sol/FnQMnE5aC59t3obZK1qfDKHVYKtU2tCPHN63ovuypump?maker=9FmeS15VAZjtpY8VSvt2ThfLUFEzQYoGBD1ErHPYNsY4")</f>
        <v/>
      </c>
      <c r="M42">
        <f>HYPERLINK("https://dexscreener.com/solana/FnQMnE5aC59t3obZK1qfDKHVYKtU2tCPHN63ovuypump?maker=9FmeS15VAZjtpY8VSvt2ThfLUFEzQYoGBD1ErHPYNsY4","https://dexscreener.com/solana/FnQMnE5aC59t3obZK1qfDKHVYKtU2tCPHN63ovuypump?maker=9FmeS15VAZjtpY8VSvt2ThfLUFEzQYoGBD1ErHPYNsY4")</f>
        <v/>
      </c>
    </row>
    <row r="43">
      <c r="A43" t="inlineStr">
        <is>
          <t>CRuksQzMJGhN9Rk7PifgvBtqrvX5eBUf2AHRaaqpump</t>
        </is>
      </c>
      <c r="B43" t="inlineStr">
        <is>
          <t>Fesh</t>
        </is>
      </c>
      <c r="C43" t="n">
        <v>0</v>
      </c>
      <c r="D43" t="n">
        <v>-0.737</v>
      </c>
      <c r="E43" t="n">
        <v>-1</v>
      </c>
      <c r="F43" t="n">
        <v>1</v>
      </c>
      <c r="G43" t="n">
        <v>0</v>
      </c>
      <c r="H43" t="n">
        <v>1</v>
      </c>
      <c r="I43" t="n">
        <v>0</v>
      </c>
      <c r="J43" t="n">
        <v>-1</v>
      </c>
      <c r="K43" t="n">
        <v>-1</v>
      </c>
      <c r="L43">
        <f>HYPERLINK("https://www.defined.fi/sol/CRuksQzMJGhN9Rk7PifgvBtqrvX5eBUf2AHRaaqpump?maker=9FmeS15VAZjtpY8VSvt2ThfLUFEzQYoGBD1ErHPYNsY4","https://www.defined.fi/sol/CRuksQzMJGhN9Rk7PifgvBtqrvX5eBUf2AHRaaqpump?maker=9FmeS15VAZjtpY8VSvt2ThfLUFEzQYoGBD1ErHPYNsY4")</f>
        <v/>
      </c>
      <c r="M43">
        <f>HYPERLINK("https://dexscreener.com/solana/CRuksQzMJGhN9Rk7PifgvBtqrvX5eBUf2AHRaaqpump?maker=9FmeS15VAZjtpY8VSvt2ThfLUFEzQYoGBD1ErHPYNsY4","https://dexscreener.com/solana/CRuksQzMJGhN9Rk7PifgvBtqrvX5eBUf2AHRaaqpump?maker=9FmeS15VAZjtpY8VSvt2ThfLUFEzQYoGBD1ErHPYNsY4")</f>
        <v/>
      </c>
    </row>
    <row r="44">
      <c r="A44" t="inlineStr">
        <is>
          <t>7u6wT8z6Zt7EcTBNw2NvPwwe9j3pitg58qbSkJkPYF6o</t>
        </is>
      </c>
      <c r="B44" t="inlineStr">
        <is>
          <t>porgs</t>
        </is>
      </c>
      <c r="C44" t="n">
        <v>0</v>
      </c>
      <c r="D44" t="n">
        <v>-2.23</v>
      </c>
      <c r="E44" t="n">
        <v>-1</v>
      </c>
      <c r="F44" t="n">
        <v>3.04</v>
      </c>
      <c r="G44" t="n">
        <v>0</v>
      </c>
      <c r="H44" t="n">
        <v>1</v>
      </c>
      <c r="I44" t="n">
        <v>0</v>
      </c>
      <c r="J44" t="n">
        <v>-1</v>
      </c>
      <c r="K44" t="n">
        <v>-1</v>
      </c>
      <c r="L44">
        <f>HYPERLINK("https://www.defined.fi/sol/7u6wT8z6Zt7EcTBNw2NvPwwe9j3pitg58qbSkJkPYF6o?maker=9FmeS15VAZjtpY8VSvt2ThfLUFEzQYoGBD1ErHPYNsY4","https://www.defined.fi/sol/7u6wT8z6Zt7EcTBNw2NvPwwe9j3pitg58qbSkJkPYF6o?maker=9FmeS15VAZjtpY8VSvt2ThfLUFEzQYoGBD1ErHPYNsY4")</f>
        <v/>
      </c>
      <c r="M44">
        <f>HYPERLINK("https://dexscreener.com/solana/7u6wT8z6Zt7EcTBNw2NvPwwe9j3pitg58qbSkJkPYF6o?maker=9FmeS15VAZjtpY8VSvt2ThfLUFEzQYoGBD1ErHPYNsY4","https://dexscreener.com/solana/7u6wT8z6Zt7EcTBNw2NvPwwe9j3pitg58qbSkJkPYF6o?maker=9FmeS15VAZjtpY8VSvt2ThfLUFEzQYoGBD1ErHPYNsY4")</f>
        <v/>
      </c>
    </row>
    <row r="45">
      <c r="A45" t="inlineStr">
        <is>
          <t>EB8uJb7PfZhEGgLxzTURemxoXMHAEvAnbNi48JQhpump</t>
        </is>
      </c>
      <c r="B45" t="inlineStr">
        <is>
          <t>$KID</t>
        </is>
      </c>
      <c r="C45" t="n">
        <v>0</v>
      </c>
      <c r="D45" t="n">
        <v>-1.11</v>
      </c>
      <c r="E45" t="n">
        <v>-0.28</v>
      </c>
      <c r="F45" t="n">
        <v>4.01</v>
      </c>
      <c r="G45" t="n">
        <v>0</v>
      </c>
      <c r="H45" t="n">
        <v>2</v>
      </c>
      <c r="I45" t="n">
        <v>0</v>
      </c>
      <c r="J45" t="n">
        <v>-1</v>
      </c>
      <c r="K45" t="n">
        <v>-1</v>
      </c>
      <c r="L45">
        <f>HYPERLINK("https://www.defined.fi/sol/EB8uJb7PfZhEGgLxzTURemxoXMHAEvAnbNi48JQhpump?maker=9FmeS15VAZjtpY8VSvt2ThfLUFEzQYoGBD1ErHPYNsY4","https://www.defined.fi/sol/EB8uJb7PfZhEGgLxzTURemxoXMHAEvAnbNi48JQhpump?maker=9FmeS15VAZjtpY8VSvt2ThfLUFEzQYoGBD1ErHPYNsY4")</f>
        <v/>
      </c>
      <c r="M45">
        <f>HYPERLINK("https://dexscreener.com/solana/EB8uJb7PfZhEGgLxzTURemxoXMHAEvAnbNi48JQhpump?maker=9FmeS15VAZjtpY8VSvt2ThfLUFEzQYoGBD1ErHPYNsY4","https://dexscreener.com/solana/EB8uJb7PfZhEGgLxzTURemxoXMHAEvAnbNi48JQhpump?maker=9FmeS15VAZjtpY8VSvt2ThfLUFEzQYoGBD1ErHPYNsY4")</f>
        <v/>
      </c>
    </row>
    <row r="46">
      <c r="A46" t="inlineStr">
        <is>
          <t>EGNCep9zrfv2mbcMHTpArus9t8nrCEKmGwmnBatJpump</t>
        </is>
      </c>
      <c r="B46" t="inlineStr">
        <is>
          <t>YWW</t>
        </is>
      </c>
      <c r="C46" t="n">
        <v>0</v>
      </c>
      <c r="D46" t="n">
        <v>-0.331</v>
      </c>
      <c r="E46" t="n">
        <v>-1</v>
      </c>
      <c r="F46" t="n">
        <v>0.5</v>
      </c>
      <c r="G46" t="n">
        <v>0</v>
      </c>
      <c r="H46" t="n">
        <v>1</v>
      </c>
      <c r="I46" t="n">
        <v>0</v>
      </c>
      <c r="J46" t="n">
        <v>-1</v>
      </c>
      <c r="K46" t="n">
        <v>-1</v>
      </c>
      <c r="L46">
        <f>HYPERLINK("https://www.defined.fi/sol/EGNCep9zrfv2mbcMHTpArus9t8nrCEKmGwmnBatJpump?maker=9FmeS15VAZjtpY8VSvt2ThfLUFEzQYoGBD1ErHPYNsY4","https://www.defined.fi/sol/EGNCep9zrfv2mbcMHTpArus9t8nrCEKmGwmnBatJpump?maker=9FmeS15VAZjtpY8VSvt2ThfLUFEzQYoGBD1ErHPYNsY4")</f>
        <v/>
      </c>
      <c r="M46">
        <f>HYPERLINK("https://dexscreener.com/solana/EGNCep9zrfv2mbcMHTpArus9t8nrCEKmGwmnBatJpump?maker=9FmeS15VAZjtpY8VSvt2ThfLUFEzQYoGBD1ErHPYNsY4","https://dexscreener.com/solana/EGNCep9zrfv2mbcMHTpArus9t8nrCEKmGwmnBatJpump?maker=9FmeS15VAZjtpY8VSvt2ThfLUFEzQYoGBD1ErHPYNsY4")</f>
        <v/>
      </c>
    </row>
    <row r="47">
      <c r="A47" t="inlineStr">
        <is>
          <t>H8QVcSFkUpQ5MRRQeEHzstFamUUit7uyzBU31xT6pump</t>
        </is>
      </c>
      <c r="B47" t="inlineStr">
        <is>
          <t>TDWT</t>
        </is>
      </c>
      <c r="C47" t="n">
        <v>0</v>
      </c>
      <c r="D47" t="n">
        <v>-0.485</v>
      </c>
      <c r="E47" t="n">
        <v>-1</v>
      </c>
      <c r="F47" t="n">
        <v>1</v>
      </c>
      <c r="G47" t="n">
        <v>0</v>
      </c>
      <c r="H47" t="n">
        <v>2</v>
      </c>
      <c r="I47" t="n">
        <v>0</v>
      </c>
      <c r="J47" t="n">
        <v>-1</v>
      </c>
      <c r="K47" t="n">
        <v>-1</v>
      </c>
      <c r="L47">
        <f>HYPERLINK("https://www.defined.fi/sol/H8QVcSFkUpQ5MRRQeEHzstFamUUit7uyzBU31xT6pump?maker=9FmeS15VAZjtpY8VSvt2ThfLUFEzQYoGBD1ErHPYNsY4","https://www.defined.fi/sol/H8QVcSFkUpQ5MRRQeEHzstFamUUit7uyzBU31xT6pump?maker=9FmeS15VAZjtpY8VSvt2ThfLUFEzQYoGBD1ErHPYNsY4")</f>
        <v/>
      </c>
      <c r="M47">
        <f>HYPERLINK("https://dexscreener.com/solana/H8QVcSFkUpQ5MRRQeEHzstFamUUit7uyzBU31xT6pump?maker=9FmeS15VAZjtpY8VSvt2ThfLUFEzQYoGBD1ErHPYNsY4","https://dexscreener.com/solana/H8QVcSFkUpQ5MRRQeEHzstFamUUit7uyzBU31xT6pump?maker=9FmeS15VAZjtpY8VSvt2ThfLUFEzQYoGBD1ErHPYNsY4")</f>
        <v/>
      </c>
    </row>
    <row r="48">
      <c r="A48" t="inlineStr">
        <is>
          <t>HeYFTxS7PxFdjSm8zKZbvqLQFHU4H6EyCprZNQQNpump</t>
        </is>
      </c>
      <c r="B48" t="inlineStr">
        <is>
          <t>ABRAXAS</t>
        </is>
      </c>
      <c r="C48" t="n">
        <v>0</v>
      </c>
      <c r="D48" t="n">
        <v>-0.283</v>
      </c>
      <c r="E48" t="n">
        <v>-1</v>
      </c>
      <c r="F48" t="n">
        <v>1</v>
      </c>
      <c r="G48" t="n">
        <v>0</v>
      </c>
      <c r="H48" t="n">
        <v>2</v>
      </c>
      <c r="I48" t="n">
        <v>0</v>
      </c>
      <c r="J48" t="n">
        <v>-1</v>
      </c>
      <c r="K48" t="n">
        <v>-1</v>
      </c>
      <c r="L48">
        <f>HYPERLINK("https://www.defined.fi/sol/HeYFTxS7PxFdjSm8zKZbvqLQFHU4H6EyCprZNQQNpump?maker=9FmeS15VAZjtpY8VSvt2ThfLUFEzQYoGBD1ErHPYNsY4","https://www.defined.fi/sol/HeYFTxS7PxFdjSm8zKZbvqLQFHU4H6EyCprZNQQNpump?maker=9FmeS15VAZjtpY8VSvt2ThfLUFEzQYoGBD1ErHPYNsY4")</f>
        <v/>
      </c>
      <c r="M48">
        <f>HYPERLINK("https://dexscreener.com/solana/HeYFTxS7PxFdjSm8zKZbvqLQFHU4H6EyCprZNQQNpump?maker=9FmeS15VAZjtpY8VSvt2ThfLUFEzQYoGBD1ErHPYNsY4","https://dexscreener.com/solana/HeYFTxS7PxFdjSm8zKZbvqLQFHU4H6EyCprZNQQNpump?maker=9FmeS15VAZjtpY8VSvt2ThfLUFEzQYoGBD1ErHPYNsY4")</f>
        <v/>
      </c>
    </row>
    <row r="49">
      <c r="A49" t="inlineStr">
        <is>
          <t>JDFLuvfKzswiWsryTBUZg5be29H28U8M78eqbdi3pump</t>
        </is>
      </c>
      <c r="B49" t="inlineStr">
        <is>
          <t>HERE</t>
        </is>
      </c>
      <c r="C49" t="n">
        <v>0</v>
      </c>
      <c r="D49" t="n">
        <v>0.008999999999999999</v>
      </c>
      <c r="E49" t="n">
        <v>-1</v>
      </c>
      <c r="F49" t="n">
        <v>0.501</v>
      </c>
      <c r="G49" t="n">
        <v>0</v>
      </c>
      <c r="H49" t="n">
        <v>1</v>
      </c>
      <c r="I49" t="n">
        <v>0</v>
      </c>
      <c r="J49" t="n">
        <v>-1</v>
      </c>
      <c r="K49" t="n">
        <v>-1</v>
      </c>
      <c r="L49">
        <f>HYPERLINK("https://www.defined.fi/sol/JDFLuvfKzswiWsryTBUZg5be29H28U8M78eqbdi3pump?maker=9FmeS15VAZjtpY8VSvt2ThfLUFEzQYoGBD1ErHPYNsY4","https://www.defined.fi/sol/JDFLuvfKzswiWsryTBUZg5be29H28U8M78eqbdi3pump?maker=9FmeS15VAZjtpY8VSvt2ThfLUFEzQYoGBD1ErHPYNsY4")</f>
        <v/>
      </c>
      <c r="M49">
        <f>HYPERLINK("https://dexscreener.com/solana/JDFLuvfKzswiWsryTBUZg5be29H28U8M78eqbdi3pump?maker=9FmeS15VAZjtpY8VSvt2ThfLUFEzQYoGBD1ErHPYNsY4","https://dexscreener.com/solana/JDFLuvfKzswiWsryTBUZg5be29H28U8M78eqbdi3pump?maker=9FmeS15VAZjtpY8VSvt2ThfLUFEzQYoGBD1ErHPYNsY4")</f>
        <v/>
      </c>
    </row>
    <row r="50">
      <c r="A50" t="inlineStr">
        <is>
          <t>FtLckRFv1V5vaoC1gAs1p7k7j1gWWdw4bBa4fRocpump</t>
        </is>
      </c>
      <c r="B50" t="inlineStr">
        <is>
          <t>HUGGY</t>
        </is>
      </c>
      <c r="C50" t="n">
        <v>0</v>
      </c>
      <c r="D50" t="n">
        <v>3.52</v>
      </c>
      <c r="E50" t="n">
        <v>0.72</v>
      </c>
      <c r="F50" t="n">
        <v>4.87</v>
      </c>
      <c r="G50" t="n">
        <v>4.92</v>
      </c>
      <c r="H50" t="n">
        <v>1</v>
      </c>
      <c r="I50" t="n">
        <v>1</v>
      </c>
      <c r="J50" t="n">
        <v>-1</v>
      </c>
      <c r="K50" t="n">
        <v>-1</v>
      </c>
      <c r="L50">
        <f>HYPERLINK("https://www.defined.fi/sol/FtLckRFv1V5vaoC1gAs1p7k7j1gWWdw4bBa4fRocpump?maker=9FmeS15VAZjtpY8VSvt2ThfLUFEzQYoGBD1ErHPYNsY4","https://www.defined.fi/sol/FtLckRFv1V5vaoC1gAs1p7k7j1gWWdw4bBa4fRocpump?maker=9FmeS15VAZjtpY8VSvt2ThfLUFEzQYoGBD1ErHPYNsY4")</f>
        <v/>
      </c>
      <c r="M50">
        <f>HYPERLINK("https://dexscreener.com/solana/FtLckRFv1V5vaoC1gAs1p7k7j1gWWdw4bBa4fRocpump?maker=9FmeS15VAZjtpY8VSvt2ThfLUFEzQYoGBD1ErHPYNsY4","https://dexscreener.com/solana/FtLckRFv1V5vaoC1gAs1p7k7j1gWWdw4bBa4fRocpump?maker=9FmeS15VAZjtpY8VSvt2ThfLUFEzQYoGBD1ErHPYNsY4")</f>
        <v/>
      </c>
    </row>
    <row r="51">
      <c r="A51" t="inlineStr">
        <is>
          <t>Gp7hF14qT6275Sz71bb5aaYXDTcngyFR5RPrjjuapump</t>
        </is>
      </c>
      <c r="B51" t="inlineStr">
        <is>
          <t>DOM</t>
        </is>
      </c>
      <c r="C51" t="n">
        <v>0</v>
      </c>
      <c r="D51" t="n">
        <v>0.766</v>
      </c>
      <c r="E51" t="n">
        <v>0.38</v>
      </c>
      <c r="F51" t="n">
        <v>2.01</v>
      </c>
      <c r="G51" t="n">
        <v>1.98</v>
      </c>
      <c r="H51" t="n">
        <v>2</v>
      </c>
      <c r="I51" t="n">
        <v>1</v>
      </c>
      <c r="J51" t="n">
        <v>-1</v>
      </c>
      <c r="K51" t="n">
        <v>-1</v>
      </c>
      <c r="L51">
        <f>HYPERLINK("https://www.defined.fi/sol/Gp7hF14qT6275Sz71bb5aaYXDTcngyFR5RPrjjuapump?maker=9FmeS15VAZjtpY8VSvt2ThfLUFEzQYoGBD1ErHPYNsY4","https://www.defined.fi/sol/Gp7hF14qT6275Sz71bb5aaYXDTcngyFR5RPrjjuapump?maker=9FmeS15VAZjtpY8VSvt2ThfLUFEzQYoGBD1ErHPYNsY4")</f>
        <v/>
      </c>
      <c r="M51">
        <f>HYPERLINK("https://dexscreener.com/solana/Gp7hF14qT6275Sz71bb5aaYXDTcngyFR5RPrjjuapump?maker=9FmeS15VAZjtpY8VSvt2ThfLUFEzQYoGBD1ErHPYNsY4","https://dexscreener.com/solana/Gp7hF14qT6275Sz71bb5aaYXDTcngyFR5RPrjjuapump?maker=9FmeS15VAZjtpY8VSvt2ThfLUFEzQYoGBD1ErHPYNsY4")</f>
        <v/>
      </c>
    </row>
    <row r="52">
      <c r="A52" t="inlineStr">
        <is>
          <t>6G7eLC9sxoBpFxdvKTYY5VcogJwtYBBRq88iSWxmpump</t>
        </is>
      </c>
      <c r="B52" t="inlineStr">
        <is>
          <t>LAM</t>
        </is>
      </c>
      <c r="C52" t="n">
        <v>0</v>
      </c>
      <c r="D52" t="n">
        <v>-0.588</v>
      </c>
      <c r="E52" t="n">
        <v>-0.58</v>
      </c>
      <c r="F52" t="n">
        <v>1.02</v>
      </c>
      <c r="G52" t="n">
        <v>0</v>
      </c>
      <c r="H52" t="n">
        <v>1</v>
      </c>
      <c r="I52" t="n">
        <v>0</v>
      </c>
      <c r="J52" t="n">
        <v>-1</v>
      </c>
      <c r="K52" t="n">
        <v>-1</v>
      </c>
      <c r="L52">
        <f>HYPERLINK("https://www.defined.fi/sol/6G7eLC9sxoBpFxdvKTYY5VcogJwtYBBRq88iSWxmpump?maker=9FmeS15VAZjtpY8VSvt2ThfLUFEzQYoGBD1ErHPYNsY4","https://www.defined.fi/sol/6G7eLC9sxoBpFxdvKTYY5VcogJwtYBBRq88iSWxmpump?maker=9FmeS15VAZjtpY8VSvt2ThfLUFEzQYoGBD1ErHPYNsY4")</f>
        <v/>
      </c>
      <c r="M52">
        <f>HYPERLINK("https://dexscreener.com/solana/6G7eLC9sxoBpFxdvKTYY5VcogJwtYBBRq88iSWxmpump?maker=9FmeS15VAZjtpY8VSvt2ThfLUFEzQYoGBD1ErHPYNsY4","https://dexscreener.com/solana/6G7eLC9sxoBpFxdvKTYY5VcogJwtYBBRq88iSWxmpump?maker=9FmeS15VAZjtpY8VSvt2ThfLUFEzQYoGBD1ErHPYNsY4")</f>
        <v/>
      </c>
    </row>
    <row r="53">
      <c r="A53" t="inlineStr">
        <is>
          <t>3oR4sG9Ka8S5ighG35KaD6tcyZDiR98Qk5wnD35Fpump</t>
        </is>
      </c>
      <c r="B53" t="inlineStr">
        <is>
          <t>Oliver</t>
        </is>
      </c>
      <c r="C53" t="n">
        <v>0</v>
      </c>
      <c r="D53" t="n">
        <v>10.85</v>
      </c>
      <c r="E53" t="n">
        <v>3.6</v>
      </c>
      <c r="F53" t="n">
        <v>3.01</v>
      </c>
      <c r="G53" t="n">
        <v>13.56</v>
      </c>
      <c r="H53" t="n">
        <v>1</v>
      </c>
      <c r="I53" t="n">
        <v>2</v>
      </c>
      <c r="J53" t="n">
        <v>-1</v>
      </c>
      <c r="K53" t="n">
        <v>-1</v>
      </c>
      <c r="L53">
        <f>HYPERLINK("https://www.defined.fi/sol/3oR4sG9Ka8S5ighG35KaD6tcyZDiR98Qk5wnD35Fpump?maker=9FmeS15VAZjtpY8VSvt2ThfLUFEzQYoGBD1ErHPYNsY4","https://www.defined.fi/sol/3oR4sG9Ka8S5ighG35KaD6tcyZDiR98Qk5wnD35Fpump?maker=9FmeS15VAZjtpY8VSvt2ThfLUFEzQYoGBD1ErHPYNsY4")</f>
        <v/>
      </c>
      <c r="M53">
        <f>HYPERLINK("https://dexscreener.com/solana/3oR4sG9Ka8S5ighG35KaD6tcyZDiR98Qk5wnD35Fpump?maker=9FmeS15VAZjtpY8VSvt2ThfLUFEzQYoGBD1ErHPYNsY4","https://dexscreener.com/solana/3oR4sG9Ka8S5ighG35KaD6tcyZDiR98Qk5wnD35Fpump?maker=9FmeS15VAZjtpY8VSvt2ThfLUFEzQYoGBD1ErHPYNsY4")</f>
        <v/>
      </c>
    </row>
    <row r="54">
      <c r="A54" t="inlineStr">
        <is>
          <t>4M8m9bMiDSjZB6MMd8YFroJL9tJ4Gd2u18Q9UxEzpump</t>
        </is>
      </c>
      <c r="B54" t="inlineStr">
        <is>
          <t>Exocortex</t>
        </is>
      </c>
      <c r="C54" t="n">
        <v>0</v>
      </c>
      <c r="D54" t="n">
        <v>-2.58</v>
      </c>
      <c r="E54" t="n">
        <v>-0.86</v>
      </c>
      <c r="F54" t="n">
        <v>3.01</v>
      </c>
      <c r="G54" t="n">
        <v>0</v>
      </c>
      <c r="H54" t="n">
        <v>2</v>
      </c>
      <c r="I54" t="n">
        <v>0</v>
      </c>
      <c r="J54" t="n">
        <v>-1</v>
      </c>
      <c r="K54" t="n">
        <v>-1</v>
      </c>
      <c r="L54">
        <f>HYPERLINK("https://www.defined.fi/sol/4M8m9bMiDSjZB6MMd8YFroJL9tJ4Gd2u18Q9UxEzpump?maker=9FmeS15VAZjtpY8VSvt2ThfLUFEzQYoGBD1ErHPYNsY4","https://www.defined.fi/sol/4M8m9bMiDSjZB6MMd8YFroJL9tJ4Gd2u18Q9UxEzpump?maker=9FmeS15VAZjtpY8VSvt2ThfLUFEzQYoGBD1ErHPYNsY4")</f>
        <v/>
      </c>
      <c r="M54">
        <f>HYPERLINK("https://dexscreener.com/solana/4M8m9bMiDSjZB6MMd8YFroJL9tJ4Gd2u18Q9UxEzpump?maker=9FmeS15VAZjtpY8VSvt2ThfLUFEzQYoGBD1ErHPYNsY4","https://dexscreener.com/solana/4M8m9bMiDSjZB6MMd8YFroJL9tJ4Gd2u18Q9UxEzpump?maker=9FmeS15VAZjtpY8VSvt2ThfLUFEzQYoGBD1ErHPYNsY4")</f>
        <v/>
      </c>
    </row>
    <row r="55">
      <c r="A55" t="inlineStr">
        <is>
          <t>BbHtUZ4zoAqAKEvSzPCtoc4zsQK5rLCxBGkAuKuApump</t>
        </is>
      </c>
      <c r="B55" t="inlineStr">
        <is>
          <t>AxS:011</t>
        </is>
      </c>
      <c r="C55" t="n">
        <v>0</v>
      </c>
      <c r="D55" t="n">
        <v>-1.7</v>
      </c>
      <c r="E55" t="n">
        <v>-0.85</v>
      </c>
      <c r="F55" t="n">
        <v>2.01</v>
      </c>
      <c r="G55" t="n">
        <v>0</v>
      </c>
      <c r="H55" t="n">
        <v>1</v>
      </c>
      <c r="I55" t="n">
        <v>0</v>
      </c>
      <c r="J55" t="n">
        <v>-1</v>
      </c>
      <c r="K55" t="n">
        <v>-1</v>
      </c>
      <c r="L55">
        <f>HYPERLINK("https://www.defined.fi/sol/BbHtUZ4zoAqAKEvSzPCtoc4zsQK5rLCxBGkAuKuApump?maker=9FmeS15VAZjtpY8VSvt2ThfLUFEzQYoGBD1ErHPYNsY4","https://www.defined.fi/sol/BbHtUZ4zoAqAKEvSzPCtoc4zsQK5rLCxBGkAuKuApump?maker=9FmeS15VAZjtpY8VSvt2ThfLUFEzQYoGBD1ErHPYNsY4")</f>
        <v/>
      </c>
      <c r="M55">
        <f>HYPERLINK("https://dexscreener.com/solana/BbHtUZ4zoAqAKEvSzPCtoc4zsQK5rLCxBGkAuKuApump?maker=9FmeS15VAZjtpY8VSvt2ThfLUFEzQYoGBD1ErHPYNsY4","https://dexscreener.com/solana/BbHtUZ4zoAqAKEvSzPCtoc4zsQK5rLCxBGkAuKuApump?maker=9FmeS15VAZjtpY8VSvt2ThfLUFEzQYoGBD1ErHPYNsY4")</f>
        <v/>
      </c>
    </row>
    <row r="56">
      <c r="A56" t="inlineStr">
        <is>
          <t>BKYxjiyJQ47R5RdHYqq36j84dg5BHrrcyeZ5rr5Gpump</t>
        </is>
      </c>
      <c r="B56" t="inlineStr">
        <is>
          <t>Q*</t>
        </is>
      </c>
      <c r="C56" t="n">
        <v>0</v>
      </c>
      <c r="D56" t="n">
        <v>-4.65</v>
      </c>
      <c r="E56" t="n">
        <v>-0.93</v>
      </c>
      <c r="F56" t="n">
        <v>5.02</v>
      </c>
      <c r="G56" t="n">
        <v>0</v>
      </c>
      <c r="H56" t="n">
        <v>3</v>
      </c>
      <c r="I56" t="n">
        <v>0</v>
      </c>
      <c r="J56" t="n">
        <v>-1</v>
      </c>
      <c r="K56" t="n">
        <v>-1</v>
      </c>
      <c r="L56">
        <f>HYPERLINK("https://www.defined.fi/sol/BKYxjiyJQ47R5RdHYqq36j84dg5BHrrcyeZ5rr5Gpump?maker=9FmeS15VAZjtpY8VSvt2ThfLUFEzQYoGBD1ErHPYNsY4","https://www.defined.fi/sol/BKYxjiyJQ47R5RdHYqq36j84dg5BHrrcyeZ5rr5Gpump?maker=9FmeS15VAZjtpY8VSvt2ThfLUFEzQYoGBD1ErHPYNsY4")</f>
        <v/>
      </c>
      <c r="M56">
        <f>HYPERLINK("https://dexscreener.com/solana/BKYxjiyJQ47R5RdHYqq36j84dg5BHrrcyeZ5rr5Gpump?maker=9FmeS15VAZjtpY8VSvt2ThfLUFEzQYoGBD1ErHPYNsY4","https://dexscreener.com/solana/BKYxjiyJQ47R5RdHYqq36j84dg5BHrrcyeZ5rr5Gpump?maker=9FmeS15VAZjtpY8VSvt2ThfLUFEzQYoGBD1ErHPYNsY4")</f>
        <v/>
      </c>
    </row>
    <row r="57">
      <c r="A57" t="inlineStr">
        <is>
          <t>Em8SBHdMWSN8RQS2GmQ5y9BuV44rikiMtfJBGMEepump</t>
        </is>
      </c>
      <c r="B57" t="inlineStr">
        <is>
          <t>LONG</t>
        </is>
      </c>
      <c r="C57" t="n">
        <v>0</v>
      </c>
      <c r="D57" t="n">
        <v>-0.417</v>
      </c>
      <c r="E57" t="n">
        <v>-1</v>
      </c>
      <c r="F57" t="n">
        <v>0.501</v>
      </c>
      <c r="G57" t="n">
        <v>0</v>
      </c>
      <c r="H57" t="n">
        <v>1</v>
      </c>
      <c r="I57" t="n">
        <v>0</v>
      </c>
      <c r="J57" t="n">
        <v>-1</v>
      </c>
      <c r="K57" t="n">
        <v>-1</v>
      </c>
      <c r="L57">
        <f>HYPERLINK("https://www.defined.fi/sol/Em8SBHdMWSN8RQS2GmQ5y9BuV44rikiMtfJBGMEepump?maker=9FmeS15VAZjtpY8VSvt2ThfLUFEzQYoGBD1ErHPYNsY4","https://www.defined.fi/sol/Em8SBHdMWSN8RQS2GmQ5y9BuV44rikiMtfJBGMEepump?maker=9FmeS15VAZjtpY8VSvt2ThfLUFEzQYoGBD1ErHPYNsY4")</f>
        <v/>
      </c>
      <c r="M57">
        <f>HYPERLINK("https://dexscreener.com/solana/Em8SBHdMWSN8RQS2GmQ5y9BuV44rikiMtfJBGMEepump?maker=9FmeS15VAZjtpY8VSvt2ThfLUFEzQYoGBD1ErHPYNsY4","https://dexscreener.com/solana/Em8SBHdMWSN8RQS2GmQ5y9BuV44rikiMtfJBGMEepump?maker=9FmeS15VAZjtpY8VSvt2ThfLUFEzQYoGBD1ErHPYNsY4")</f>
        <v/>
      </c>
    </row>
    <row r="58">
      <c r="A58" t="inlineStr">
        <is>
          <t>LBkz8mkiyhNeJspzs6rtFYrSc62j369kahEGuuNtYo5</t>
        </is>
      </c>
      <c r="B58" t="inlineStr">
        <is>
          <t>TTT</t>
        </is>
      </c>
      <c r="C58" t="n">
        <v>0</v>
      </c>
      <c r="D58" t="n">
        <v>-0.373</v>
      </c>
      <c r="E58" t="n">
        <v>-0.37</v>
      </c>
      <c r="F58" t="n">
        <v>1</v>
      </c>
      <c r="G58" t="n">
        <v>0</v>
      </c>
      <c r="H58" t="n">
        <v>1</v>
      </c>
      <c r="I58" t="n">
        <v>0</v>
      </c>
      <c r="J58" t="n">
        <v>-1</v>
      </c>
      <c r="K58" t="n">
        <v>-1</v>
      </c>
      <c r="L58">
        <f>HYPERLINK("https://www.defined.fi/sol/LBkz8mkiyhNeJspzs6rtFYrSc62j369kahEGuuNtYo5?maker=9FmeS15VAZjtpY8VSvt2ThfLUFEzQYoGBD1ErHPYNsY4","https://www.defined.fi/sol/LBkz8mkiyhNeJspzs6rtFYrSc62j369kahEGuuNtYo5?maker=9FmeS15VAZjtpY8VSvt2ThfLUFEzQYoGBD1ErHPYNsY4")</f>
        <v/>
      </c>
      <c r="M58">
        <f>HYPERLINK("https://dexscreener.com/solana/LBkz8mkiyhNeJspzs6rtFYrSc62j369kahEGuuNtYo5?maker=9FmeS15VAZjtpY8VSvt2ThfLUFEzQYoGBD1ErHPYNsY4","https://dexscreener.com/solana/LBkz8mkiyhNeJspzs6rtFYrSc62j369kahEGuuNtYo5?maker=9FmeS15VAZjtpY8VSvt2ThfLUFEzQYoGBD1ErHPYNsY4")</f>
        <v/>
      </c>
    </row>
    <row r="59">
      <c r="A59" t="inlineStr">
        <is>
          <t>6JGSHS9GrE9uG8ix63w3DPMYHrgrJ6J4QyHbBhAepump</t>
        </is>
      </c>
      <c r="B59" t="inlineStr">
        <is>
          <t>Crashout</t>
        </is>
      </c>
      <c r="C59" t="n">
        <v>0</v>
      </c>
      <c r="D59" t="n">
        <v>8.619999999999999</v>
      </c>
      <c r="E59" t="n">
        <v>0.9</v>
      </c>
      <c r="F59" t="n">
        <v>9.550000000000001</v>
      </c>
      <c r="G59" t="n">
        <v>15.05</v>
      </c>
      <c r="H59" t="n">
        <v>1</v>
      </c>
      <c r="I59" t="n">
        <v>1</v>
      </c>
      <c r="J59" t="n">
        <v>-1</v>
      </c>
      <c r="K59" t="n">
        <v>-1</v>
      </c>
      <c r="L59">
        <f>HYPERLINK("https://www.defined.fi/sol/6JGSHS9GrE9uG8ix63w3DPMYHrgrJ6J4QyHbBhAepump?maker=9FmeS15VAZjtpY8VSvt2ThfLUFEzQYoGBD1ErHPYNsY4","https://www.defined.fi/sol/6JGSHS9GrE9uG8ix63w3DPMYHrgrJ6J4QyHbBhAepump?maker=9FmeS15VAZjtpY8VSvt2ThfLUFEzQYoGBD1ErHPYNsY4")</f>
        <v/>
      </c>
      <c r="M59">
        <f>HYPERLINK("https://dexscreener.com/solana/6JGSHS9GrE9uG8ix63w3DPMYHrgrJ6J4QyHbBhAepump?maker=9FmeS15VAZjtpY8VSvt2ThfLUFEzQYoGBD1ErHPYNsY4","https://dexscreener.com/solana/6JGSHS9GrE9uG8ix63w3DPMYHrgrJ6J4QyHbBhAepump?maker=9FmeS15VAZjtpY8VSvt2ThfLUFEzQYoGBD1ErHPYNsY4")</f>
        <v/>
      </c>
    </row>
    <row r="60">
      <c r="A60" t="inlineStr">
        <is>
          <t>EjYm7bAPPkeYQoUBRf2HF8xEqNbztahJBHuPxGPkpump</t>
        </is>
      </c>
      <c r="B60" t="inlineStr">
        <is>
          <t>Aeon</t>
        </is>
      </c>
      <c r="C60" t="n">
        <v>0</v>
      </c>
      <c r="D60" t="n">
        <v>-6.78</v>
      </c>
      <c r="E60" t="n">
        <v>-0.75</v>
      </c>
      <c r="F60" t="n">
        <v>9.039999999999999</v>
      </c>
      <c r="G60" t="n">
        <v>0</v>
      </c>
      <c r="H60" t="n">
        <v>3</v>
      </c>
      <c r="I60" t="n">
        <v>0</v>
      </c>
      <c r="J60" t="n">
        <v>-1</v>
      </c>
      <c r="K60" t="n">
        <v>-1</v>
      </c>
      <c r="L60">
        <f>HYPERLINK("https://www.defined.fi/sol/EjYm7bAPPkeYQoUBRf2HF8xEqNbztahJBHuPxGPkpump?maker=9FmeS15VAZjtpY8VSvt2ThfLUFEzQYoGBD1ErHPYNsY4","https://www.defined.fi/sol/EjYm7bAPPkeYQoUBRf2HF8xEqNbztahJBHuPxGPkpump?maker=9FmeS15VAZjtpY8VSvt2ThfLUFEzQYoGBD1ErHPYNsY4")</f>
        <v/>
      </c>
      <c r="M60">
        <f>HYPERLINK("https://dexscreener.com/solana/EjYm7bAPPkeYQoUBRf2HF8xEqNbztahJBHuPxGPkpump?maker=9FmeS15VAZjtpY8VSvt2ThfLUFEzQYoGBD1ErHPYNsY4","https://dexscreener.com/solana/EjYm7bAPPkeYQoUBRf2HF8xEqNbztahJBHuPxGPkpump?maker=9FmeS15VAZjtpY8VSvt2ThfLUFEzQYoGBD1ErHPYNsY4")</f>
        <v/>
      </c>
    </row>
    <row r="61">
      <c r="A61" t="inlineStr">
        <is>
          <t>8hGKHUJP3Yz3BpkYwAgGNbHMVTMoPaE7eMLaTcM2pump</t>
        </is>
      </c>
      <c r="B61" t="inlineStr">
        <is>
          <t>BTM</t>
        </is>
      </c>
      <c r="C61" t="n">
        <v>0</v>
      </c>
      <c r="D61" t="n">
        <v>-0.447</v>
      </c>
      <c r="E61" t="n">
        <v>-0.45</v>
      </c>
      <c r="F61" t="n">
        <v>1</v>
      </c>
      <c r="G61" t="n">
        <v>0</v>
      </c>
      <c r="H61" t="n">
        <v>1</v>
      </c>
      <c r="I61" t="n">
        <v>0</v>
      </c>
      <c r="J61" t="n">
        <v>-1</v>
      </c>
      <c r="K61" t="n">
        <v>-1</v>
      </c>
      <c r="L61">
        <f>HYPERLINK("https://www.defined.fi/sol/8hGKHUJP3Yz3BpkYwAgGNbHMVTMoPaE7eMLaTcM2pump?maker=9FmeS15VAZjtpY8VSvt2ThfLUFEzQYoGBD1ErHPYNsY4","https://www.defined.fi/sol/8hGKHUJP3Yz3BpkYwAgGNbHMVTMoPaE7eMLaTcM2pump?maker=9FmeS15VAZjtpY8VSvt2ThfLUFEzQYoGBD1ErHPYNsY4")</f>
        <v/>
      </c>
      <c r="M61">
        <f>HYPERLINK("https://dexscreener.com/solana/8hGKHUJP3Yz3BpkYwAgGNbHMVTMoPaE7eMLaTcM2pump?maker=9FmeS15VAZjtpY8VSvt2ThfLUFEzQYoGBD1ErHPYNsY4","https://dexscreener.com/solana/8hGKHUJP3Yz3BpkYwAgGNbHMVTMoPaE7eMLaTcM2pump?maker=9FmeS15VAZjtpY8VSvt2ThfLUFEzQYoGBD1ErHPYNsY4")</f>
        <v/>
      </c>
    </row>
    <row r="62">
      <c r="A62" t="inlineStr">
        <is>
          <t>54ZzysYQVmzPUEB2AeoKDmGpRqaEoRVsBT9G8Zcepump</t>
        </is>
      </c>
      <c r="B62" t="inlineStr">
        <is>
          <t>Analyst</t>
        </is>
      </c>
      <c r="C62" t="n">
        <v>0</v>
      </c>
      <c r="D62" t="n">
        <v>-0.138</v>
      </c>
      <c r="E62" t="n">
        <v>-1</v>
      </c>
      <c r="F62" t="n">
        <v>1</v>
      </c>
      <c r="G62" t="n">
        <v>0</v>
      </c>
      <c r="H62" t="n">
        <v>1</v>
      </c>
      <c r="I62" t="n">
        <v>0</v>
      </c>
      <c r="J62" t="n">
        <v>-1</v>
      </c>
      <c r="K62" t="n">
        <v>-1</v>
      </c>
      <c r="L62">
        <f>HYPERLINK("https://www.defined.fi/sol/54ZzysYQVmzPUEB2AeoKDmGpRqaEoRVsBT9G8Zcepump?maker=9FmeS15VAZjtpY8VSvt2ThfLUFEzQYoGBD1ErHPYNsY4","https://www.defined.fi/sol/54ZzysYQVmzPUEB2AeoKDmGpRqaEoRVsBT9G8Zcepump?maker=9FmeS15VAZjtpY8VSvt2ThfLUFEzQYoGBD1ErHPYNsY4")</f>
        <v/>
      </c>
      <c r="M62">
        <f>HYPERLINK("https://dexscreener.com/solana/54ZzysYQVmzPUEB2AeoKDmGpRqaEoRVsBT9G8Zcepump?maker=9FmeS15VAZjtpY8VSvt2ThfLUFEzQYoGBD1ErHPYNsY4","https://dexscreener.com/solana/54ZzysYQVmzPUEB2AeoKDmGpRqaEoRVsBT9G8Zcepump?maker=9FmeS15VAZjtpY8VSvt2ThfLUFEzQYoGBD1ErHPYNsY4")</f>
        <v/>
      </c>
    </row>
    <row r="63">
      <c r="A63" t="inlineStr">
        <is>
          <t>BZnhUy8oksVXuTBZ8cDgdaRTBi8pmLUvayENfR185EoB</t>
        </is>
      </c>
      <c r="B63" t="inlineStr">
        <is>
          <t>trsad</t>
        </is>
      </c>
      <c r="C63" t="n">
        <v>0</v>
      </c>
      <c r="D63" t="n">
        <v>3.94</v>
      </c>
      <c r="E63" t="n">
        <v>1.31</v>
      </c>
      <c r="F63" t="n">
        <v>3.01</v>
      </c>
      <c r="G63" t="n">
        <v>0</v>
      </c>
      <c r="H63" t="n">
        <v>1</v>
      </c>
      <c r="I63" t="n">
        <v>0</v>
      </c>
      <c r="J63" t="n">
        <v>-1</v>
      </c>
      <c r="K63" t="n">
        <v>-1</v>
      </c>
      <c r="L63">
        <f>HYPERLINK("https://www.defined.fi/sol/BZnhUy8oksVXuTBZ8cDgdaRTBi8pmLUvayENfR185EoB?maker=9FmeS15VAZjtpY8VSvt2ThfLUFEzQYoGBD1ErHPYNsY4","https://www.defined.fi/sol/BZnhUy8oksVXuTBZ8cDgdaRTBi8pmLUvayENfR185EoB?maker=9FmeS15VAZjtpY8VSvt2ThfLUFEzQYoGBD1ErHPYNsY4")</f>
        <v/>
      </c>
      <c r="M63">
        <f>HYPERLINK("https://dexscreener.com/solana/BZnhUy8oksVXuTBZ8cDgdaRTBi8pmLUvayENfR185EoB?maker=9FmeS15VAZjtpY8VSvt2ThfLUFEzQYoGBD1ErHPYNsY4","https://dexscreener.com/solana/BZnhUy8oksVXuTBZ8cDgdaRTBi8pmLUvayENfR185EoB?maker=9FmeS15VAZjtpY8VSvt2ThfLUFEzQYoGBD1ErHPYNsY4")</f>
        <v/>
      </c>
    </row>
    <row r="64">
      <c r="A64" t="inlineStr">
        <is>
          <t>BJWyKVWrBxdwmn9vPP7HndJTQa31BtSYX6fXivTJpump</t>
        </is>
      </c>
      <c r="B64" t="inlineStr">
        <is>
          <t>HUMAN</t>
        </is>
      </c>
      <c r="C64" t="n">
        <v>0</v>
      </c>
      <c r="D64" t="n">
        <v>-9.76</v>
      </c>
      <c r="E64" t="n">
        <v>-0.97</v>
      </c>
      <c r="F64" t="n">
        <v>10.03</v>
      </c>
      <c r="G64" t="n">
        <v>0</v>
      </c>
      <c r="H64" t="n">
        <v>1</v>
      </c>
      <c r="I64" t="n">
        <v>0</v>
      </c>
      <c r="J64" t="n">
        <v>-1</v>
      </c>
      <c r="K64" t="n">
        <v>-1</v>
      </c>
      <c r="L64">
        <f>HYPERLINK("https://www.defined.fi/sol/BJWyKVWrBxdwmn9vPP7HndJTQa31BtSYX6fXivTJpump?maker=9FmeS15VAZjtpY8VSvt2ThfLUFEzQYoGBD1ErHPYNsY4","https://www.defined.fi/sol/BJWyKVWrBxdwmn9vPP7HndJTQa31BtSYX6fXivTJpump?maker=9FmeS15VAZjtpY8VSvt2ThfLUFEzQYoGBD1ErHPYNsY4")</f>
        <v/>
      </c>
      <c r="M64">
        <f>HYPERLINK("https://dexscreener.com/solana/BJWyKVWrBxdwmn9vPP7HndJTQa31BtSYX6fXivTJpump?maker=9FmeS15VAZjtpY8VSvt2ThfLUFEzQYoGBD1ErHPYNsY4","https://dexscreener.com/solana/BJWyKVWrBxdwmn9vPP7HndJTQa31BtSYX6fXivTJpump?maker=9FmeS15VAZjtpY8VSvt2ThfLUFEzQYoGBD1ErHPYNsY4")</f>
        <v/>
      </c>
    </row>
    <row r="65">
      <c r="A65" t="inlineStr">
        <is>
          <t>AnPJ5Z8VmyKksM588e5uA4DFBgjXUHRdMSwsP916pump</t>
        </is>
      </c>
      <c r="B65" t="inlineStr">
        <is>
          <t>face</t>
        </is>
      </c>
      <c r="C65" t="n">
        <v>0</v>
      </c>
      <c r="D65" t="n">
        <v>-1.09</v>
      </c>
      <c r="E65" t="n">
        <v>-1</v>
      </c>
      <c r="F65" t="n">
        <v>1.56</v>
      </c>
      <c r="G65" t="n">
        <v>0</v>
      </c>
      <c r="H65" t="n">
        <v>2</v>
      </c>
      <c r="I65" t="n">
        <v>0</v>
      </c>
      <c r="J65" t="n">
        <v>-1</v>
      </c>
      <c r="K65" t="n">
        <v>-1</v>
      </c>
      <c r="L65">
        <f>HYPERLINK("https://www.defined.fi/sol/AnPJ5Z8VmyKksM588e5uA4DFBgjXUHRdMSwsP916pump?maker=9FmeS15VAZjtpY8VSvt2ThfLUFEzQYoGBD1ErHPYNsY4","https://www.defined.fi/sol/AnPJ5Z8VmyKksM588e5uA4DFBgjXUHRdMSwsP916pump?maker=9FmeS15VAZjtpY8VSvt2ThfLUFEzQYoGBD1ErHPYNsY4")</f>
        <v/>
      </c>
      <c r="M65">
        <f>HYPERLINK("https://dexscreener.com/solana/AnPJ5Z8VmyKksM588e5uA4DFBgjXUHRdMSwsP916pump?maker=9FmeS15VAZjtpY8VSvt2ThfLUFEzQYoGBD1ErHPYNsY4","https://dexscreener.com/solana/AnPJ5Z8VmyKksM588e5uA4DFBgjXUHRdMSwsP916pump?maker=9FmeS15VAZjtpY8VSvt2ThfLUFEzQYoGBD1ErHPYNsY4")</f>
        <v/>
      </c>
    </row>
    <row r="66">
      <c r="A66" t="inlineStr">
        <is>
          <t>stX2erso5XTd5pueT6mULMJAPqq6TPckFJrFFWtpump</t>
        </is>
      </c>
      <c r="B66" t="inlineStr">
        <is>
          <t>glados137</t>
        </is>
      </c>
      <c r="C66" t="n">
        <v>0</v>
      </c>
      <c r="D66" t="n">
        <v>-0.089</v>
      </c>
      <c r="E66" t="n">
        <v>-1</v>
      </c>
      <c r="F66" t="n">
        <v>0.591</v>
      </c>
      <c r="G66" t="n">
        <v>0</v>
      </c>
      <c r="H66" t="n">
        <v>1</v>
      </c>
      <c r="I66" t="n">
        <v>0</v>
      </c>
      <c r="J66" t="n">
        <v>-1</v>
      </c>
      <c r="K66" t="n">
        <v>-1</v>
      </c>
      <c r="L66">
        <f>HYPERLINK("https://www.defined.fi/sol/stX2erso5XTd5pueT6mULMJAPqq6TPckFJrFFWtpump?maker=9FmeS15VAZjtpY8VSvt2ThfLUFEzQYoGBD1ErHPYNsY4","https://www.defined.fi/sol/stX2erso5XTd5pueT6mULMJAPqq6TPckFJrFFWtpump?maker=9FmeS15VAZjtpY8VSvt2ThfLUFEzQYoGBD1ErHPYNsY4")</f>
        <v/>
      </c>
      <c r="M66">
        <f>HYPERLINK("https://dexscreener.com/solana/stX2erso5XTd5pueT6mULMJAPqq6TPckFJrFFWtpump?maker=9FmeS15VAZjtpY8VSvt2ThfLUFEzQYoGBD1ErHPYNsY4","https://dexscreener.com/solana/stX2erso5XTd5pueT6mULMJAPqq6TPckFJrFFWtpump?maker=9FmeS15VAZjtpY8VSvt2ThfLUFEzQYoGBD1ErHPYNsY4")</f>
        <v/>
      </c>
    </row>
    <row r="67">
      <c r="A67" t="inlineStr">
        <is>
          <t>TERNJmEnW4xvqrKv1jbHR5UYFiL6u1gvA6oPT8yFUZc</t>
        </is>
      </c>
      <c r="B67" t="inlineStr">
        <is>
          <t>Terminal</t>
        </is>
      </c>
      <c r="C67" t="n">
        <v>0</v>
      </c>
      <c r="D67" t="n">
        <v>0.001</v>
      </c>
      <c r="E67" t="n">
        <v>-1</v>
      </c>
      <c r="F67" t="n">
        <v>0.499</v>
      </c>
      <c r="G67" t="n">
        <v>0</v>
      </c>
      <c r="H67" t="n">
        <v>1</v>
      </c>
      <c r="I67" t="n">
        <v>0</v>
      </c>
      <c r="J67" t="n">
        <v>-1</v>
      </c>
      <c r="K67" t="n">
        <v>-1</v>
      </c>
      <c r="L67">
        <f>HYPERLINK("https://www.defined.fi/sol/TERNJmEnW4xvqrKv1jbHR5UYFiL6u1gvA6oPT8yFUZc?maker=9FmeS15VAZjtpY8VSvt2ThfLUFEzQYoGBD1ErHPYNsY4","https://www.defined.fi/sol/TERNJmEnW4xvqrKv1jbHR5UYFiL6u1gvA6oPT8yFUZc?maker=9FmeS15VAZjtpY8VSvt2ThfLUFEzQYoGBD1ErHPYNsY4")</f>
        <v/>
      </c>
      <c r="M67">
        <f>HYPERLINK("https://dexscreener.com/solana/TERNJmEnW4xvqrKv1jbHR5UYFiL6u1gvA6oPT8yFUZc?maker=9FmeS15VAZjtpY8VSvt2ThfLUFEzQYoGBD1ErHPYNsY4","https://dexscreener.com/solana/TERNJmEnW4xvqrKv1jbHR5UYFiL6u1gvA6oPT8yFUZc?maker=9FmeS15VAZjtpY8VSvt2ThfLUFEzQYoGBD1ErHPYNsY4")</f>
        <v/>
      </c>
    </row>
    <row r="68">
      <c r="A68" t="inlineStr">
        <is>
          <t>5kJcFReeTDzPhLSxuZ2FxuzetPfUTC5Ead59tWTupump</t>
        </is>
      </c>
      <c r="B68" t="inlineStr">
        <is>
          <t>tsa</t>
        </is>
      </c>
      <c r="C68" t="n">
        <v>0</v>
      </c>
      <c r="D68" t="n">
        <v>-0.356</v>
      </c>
      <c r="E68" t="n">
        <v>-0.35</v>
      </c>
      <c r="F68" t="n">
        <v>1.01</v>
      </c>
      <c r="G68" t="n">
        <v>0</v>
      </c>
      <c r="H68" t="n">
        <v>1</v>
      </c>
      <c r="I68" t="n">
        <v>0</v>
      </c>
      <c r="J68" t="n">
        <v>-1</v>
      </c>
      <c r="K68" t="n">
        <v>-1</v>
      </c>
      <c r="L68">
        <f>HYPERLINK("https://www.defined.fi/sol/5kJcFReeTDzPhLSxuZ2FxuzetPfUTC5Ead59tWTupump?maker=9FmeS15VAZjtpY8VSvt2ThfLUFEzQYoGBD1ErHPYNsY4","https://www.defined.fi/sol/5kJcFReeTDzPhLSxuZ2FxuzetPfUTC5Ead59tWTupump?maker=9FmeS15VAZjtpY8VSvt2ThfLUFEzQYoGBD1ErHPYNsY4")</f>
        <v/>
      </c>
      <c r="M68">
        <f>HYPERLINK("https://dexscreener.com/solana/5kJcFReeTDzPhLSxuZ2FxuzetPfUTC5Ead59tWTupump?maker=9FmeS15VAZjtpY8VSvt2ThfLUFEzQYoGBD1ErHPYNsY4","https://dexscreener.com/solana/5kJcFReeTDzPhLSxuZ2FxuzetPfUTC5Ead59tWTupump?maker=9FmeS15VAZjtpY8VSvt2ThfLUFEzQYoGBD1ErHPYNsY4")</f>
        <v/>
      </c>
    </row>
    <row r="69">
      <c r="A69" t="inlineStr">
        <is>
          <t>3zT14yF1dK3XH46gdC98WTvKPVuAXQDKvT6grPECpump</t>
        </is>
      </c>
      <c r="B69" t="inlineStr">
        <is>
          <t>arc</t>
        </is>
      </c>
      <c r="C69" t="n">
        <v>0</v>
      </c>
      <c r="D69" t="n">
        <v>-0.122</v>
      </c>
      <c r="E69" t="n">
        <v>-1</v>
      </c>
      <c r="F69" t="n">
        <v>1.03</v>
      </c>
      <c r="G69" t="n">
        <v>0</v>
      </c>
      <c r="H69" t="n">
        <v>1</v>
      </c>
      <c r="I69" t="n">
        <v>0</v>
      </c>
      <c r="J69" t="n">
        <v>-1</v>
      </c>
      <c r="K69" t="n">
        <v>-1</v>
      </c>
      <c r="L69">
        <f>HYPERLINK("https://www.defined.fi/sol/3zT14yF1dK3XH46gdC98WTvKPVuAXQDKvT6grPECpump?maker=9FmeS15VAZjtpY8VSvt2ThfLUFEzQYoGBD1ErHPYNsY4","https://www.defined.fi/sol/3zT14yF1dK3XH46gdC98WTvKPVuAXQDKvT6grPECpump?maker=9FmeS15VAZjtpY8VSvt2ThfLUFEzQYoGBD1ErHPYNsY4")</f>
        <v/>
      </c>
      <c r="M69">
        <f>HYPERLINK("https://dexscreener.com/solana/3zT14yF1dK3XH46gdC98WTvKPVuAXQDKvT6grPECpump?maker=9FmeS15VAZjtpY8VSvt2ThfLUFEzQYoGBD1ErHPYNsY4","https://dexscreener.com/solana/3zT14yF1dK3XH46gdC98WTvKPVuAXQDKvT6grPECpump?maker=9FmeS15VAZjtpY8VSvt2ThfLUFEzQYoGBD1ErHPYNsY4")</f>
        <v/>
      </c>
    </row>
    <row r="70">
      <c r="A70" t="inlineStr">
        <is>
          <t>7q9koN6yzdiP3b5noPMN4V3LVVkh1msBAzHHiVCppump</t>
        </is>
      </c>
      <c r="B70" t="inlineStr">
        <is>
          <t>Ruri</t>
        </is>
      </c>
      <c r="C70" t="n">
        <v>0</v>
      </c>
      <c r="D70" t="n">
        <v>-4.94</v>
      </c>
      <c r="E70" t="n">
        <v>-0.49</v>
      </c>
      <c r="F70" t="n">
        <v>10.06</v>
      </c>
      <c r="G70" t="n">
        <v>0</v>
      </c>
      <c r="H70" t="n">
        <v>1</v>
      </c>
      <c r="I70" t="n">
        <v>0</v>
      </c>
      <c r="J70" t="n">
        <v>-1</v>
      </c>
      <c r="K70" t="n">
        <v>-1</v>
      </c>
      <c r="L70">
        <f>HYPERLINK("https://www.defined.fi/sol/7q9koN6yzdiP3b5noPMN4V3LVVkh1msBAzHHiVCppump?maker=9FmeS15VAZjtpY8VSvt2ThfLUFEzQYoGBD1ErHPYNsY4","https://www.defined.fi/sol/7q9koN6yzdiP3b5noPMN4V3LVVkh1msBAzHHiVCppump?maker=9FmeS15VAZjtpY8VSvt2ThfLUFEzQYoGBD1ErHPYNsY4")</f>
        <v/>
      </c>
      <c r="M70">
        <f>HYPERLINK("https://dexscreener.com/solana/7q9koN6yzdiP3b5noPMN4V3LVVkh1msBAzHHiVCppump?maker=9FmeS15VAZjtpY8VSvt2ThfLUFEzQYoGBD1ErHPYNsY4","https://dexscreener.com/solana/7q9koN6yzdiP3b5noPMN4V3LVVkh1msBAzHHiVCppump?maker=9FmeS15VAZjtpY8VSvt2ThfLUFEzQYoGBD1ErHPYNsY4")</f>
        <v/>
      </c>
    </row>
    <row r="71">
      <c r="A71" t="inlineStr">
        <is>
          <t>8AUZzofcpW9Ai9YQ84fsaAcFYV42uidtkT2iytreJeP</t>
        </is>
      </c>
      <c r="B71" t="inlineStr">
        <is>
          <t>#FFFF00</t>
        </is>
      </c>
      <c r="C71" t="n">
        <v>0</v>
      </c>
      <c r="D71" t="n">
        <v>-0.494</v>
      </c>
      <c r="E71" t="n">
        <v>-0.49</v>
      </c>
      <c r="F71" t="n">
        <v>1.01</v>
      </c>
      <c r="G71" t="n">
        <v>0</v>
      </c>
      <c r="H71" t="n">
        <v>1</v>
      </c>
      <c r="I71" t="n">
        <v>0</v>
      </c>
      <c r="J71" t="n">
        <v>-1</v>
      </c>
      <c r="K71" t="n">
        <v>-1</v>
      </c>
      <c r="L71">
        <f>HYPERLINK("https://www.defined.fi/sol/8AUZzofcpW9Ai9YQ84fsaAcFYV42uidtkT2iytreJeP?maker=9FmeS15VAZjtpY8VSvt2ThfLUFEzQYoGBD1ErHPYNsY4","https://www.defined.fi/sol/8AUZzofcpW9Ai9YQ84fsaAcFYV42uidtkT2iytreJeP?maker=9FmeS15VAZjtpY8VSvt2ThfLUFEzQYoGBD1ErHPYNsY4")</f>
        <v/>
      </c>
      <c r="M71">
        <f>HYPERLINK("https://dexscreener.com/solana/8AUZzofcpW9Ai9YQ84fsaAcFYV42uidtkT2iytreJeP?maker=9FmeS15VAZjtpY8VSvt2ThfLUFEzQYoGBD1ErHPYNsY4","https://dexscreener.com/solana/8AUZzofcpW9Ai9YQ84fsaAcFYV42uidtkT2iytreJeP?maker=9FmeS15VAZjtpY8VSvt2ThfLUFEzQYoGBD1ErHPYNsY4")</f>
        <v/>
      </c>
    </row>
    <row r="72">
      <c r="A72" t="inlineStr">
        <is>
          <t>FyV5GM1ExC4gkr54Nv6hADhZh4F51J522RLb7z9Bpump</t>
        </is>
      </c>
      <c r="B72" t="inlineStr">
        <is>
          <t>JRBOB</t>
        </is>
      </c>
      <c r="C72" t="n">
        <v>0</v>
      </c>
      <c r="D72" t="n">
        <v>-0.531</v>
      </c>
      <c r="E72" t="n">
        <v>-1</v>
      </c>
      <c r="F72" t="n">
        <v>1.01</v>
      </c>
      <c r="G72" t="n">
        <v>0</v>
      </c>
      <c r="H72" t="n">
        <v>1</v>
      </c>
      <c r="I72" t="n">
        <v>0</v>
      </c>
      <c r="J72" t="n">
        <v>-1</v>
      </c>
      <c r="K72" t="n">
        <v>-1</v>
      </c>
      <c r="L72">
        <f>HYPERLINK("https://www.defined.fi/sol/FyV5GM1ExC4gkr54Nv6hADhZh4F51J522RLb7z9Bpump?maker=9FmeS15VAZjtpY8VSvt2ThfLUFEzQYoGBD1ErHPYNsY4","https://www.defined.fi/sol/FyV5GM1ExC4gkr54Nv6hADhZh4F51J522RLb7z9Bpump?maker=9FmeS15VAZjtpY8VSvt2ThfLUFEzQYoGBD1ErHPYNsY4")</f>
        <v/>
      </c>
      <c r="M72">
        <f>HYPERLINK("https://dexscreener.com/solana/FyV5GM1ExC4gkr54Nv6hADhZh4F51J522RLb7z9Bpump?maker=9FmeS15VAZjtpY8VSvt2ThfLUFEzQYoGBD1ErHPYNsY4","https://dexscreener.com/solana/FyV5GM1ExC4gkr54Nv6hADhZh4F51J522RLb7z9Bpump?maker=9FmeS15VAZjtpY8VSvt2ThfLUFEzQYoGBD1ErHPYNsY4")</f>
        <v/>
      </c>
    </row>
    <row r="73">
      <c r="A73" t="inlineStr">
        <is>
          <t>H4zeFe7Xc8jzcE1yzBJpY558qVxiGTPe668uDX16pump</t>
        </is>
      </c>
      <c r="B73" t="inlineStr">
        <is>
          <t>TERMAL</t>
        </is>
      </c>
      <c r="C73" t="n">
        <v>0</v>
      </c>
      <c r="D73" t="n">
        <v>-2.35</v>
      </c>
      <c r="E73" t="n">
        <v>-0.83</v>
      </c>
      <c r="F73" t="n">
        <v>2.83</v>
      </c>
      <c r="G73" t="n">
        <v>0</v>
      </c>
      <c r="H73" t="n">
        <v>1</v>
      </c>
      <c r="I73" t="n">
        <v>0</v>
      </c>
      <c r="J73" t="n">
        <v>-1</v>
      </c>
      <c r="K73" t="n">
        <v>-1</v>
      </c>
      <c r="L73">
        <f>HYPERLINK("https://www.defined.fi/sol/H4zeFe7Xc8jzcE1yzBJpY558qVxiGTPe668uDX16pump?maker=9FmeS15VAZjtpY8VSvt2ThfLUFEzQYoGBD1ErHPYNsY4","https://www.defined.fi/sol/H4zeFe7Xc8jzcE1yzBJpY558qVxiGTPe668uDX16pump?maker=9FmeS15VAZjtpY8VSvt2ThfLUFEzQYoGBD1ErHPYNsY4")</f>
        <v/>
      </c>
      <c r="M73">
        <f>HYPERLINK("https://dexscreener.com/solana/H4zeFe7Xc8jzcE1yzBJpY558qVxiGTPe668uDX16pump?maker=9FmeS15VAZjtpY8VSvt2ThfLUFEzQYoGBD1ErHPYNsY4","https://dexscreener.com/solana/H4zeFe7Xc8jzcE1yzBJpY558qVxiGTPe668uDX16pump?maker=9FmeS15VAZjtpY8VSvt2ThfLUFEzQYoGBD1ErHPYNsY4")</f>
        <v/>
      </c>
    </row>
    <row r="74">
      <c r="A74" t="inlineStr">
        <is>
          <t>Am24RQz3LDiA8vdTvG3Ms4vD5RMaRXjRsC7RQ8Nxpump</t>
        </is>
      </c>
      <c r="B74" t="inlineStr">
        <is>
          <t>unknown_Am24</t>
        </is>
      </c>
      <c r="C74" t="n">
        <v>0</v>
      </c>
      <c r="D74" t="n">
        <v>-2.69</v>
      </c>
      <c r="E74" t="n">
        <v>-0.9</v>
      </c>
      <c r="F74" t="n">
        <v>2.98</v>
      </c>
      <c r="G74" t="n">
        <v>0</v>
      </c>
      <c r="H74" t="n">
        <v>1</v>
      </c>
      <c r="I74" t="n">
        <v>0</v>
      </c>
      <c r="J74" t="n">
        <v>-1</v>
      </c>
      <c r="K74" t="n">
        <v>-1</v>
      </c>
      <c r="L74">
        <f>HYPERLINK("https://www.defined.fi/sol/Am24RQz3LDiA8vdTvG3Ms4vD5RMaRXjRsC7RQ8Nxpump?maker=9FmeS15VAZjtpY8VSvt2ThfLUFEzQYoGBD1ErHPYNsY4","https://www.defined.fi/sol/Am24RQz3LDiA8vdTvG3Ms4vD5RMaRXjRsC7RQ8Nxpump?maker=9FmeS15VAZjtpY8VSvt2ThfLUFEzQYoGBD1ErHPYNsY4")</f>
        <v/>
      </c>
      <c r="M74">
        <f>HYPERLINK("https://dexscreener.com/solana/Am24RQz3LDiA8vdTvG3Ms4vD5RMaRXjRsC7RQ8Nxpump?maker=9FmeS15VAZjtpY8VSvt2ThfLUFEzQYoGBD1ErHPYNsY4","https://dexscreener.com/solana/Am24RQz3LDiA8vdTvG3Ms4vD5RMaRXjRsC7RQ8Nxpump?maker=9FmeS15VAZjtpY8VSvt2ThfLUFEzQYoGBD1ErHPYNsY4")</f>
        <v/>
      </c>
    </row>
    <row r="75">
      <c r="A75" t="inlineStr">
        <is>
          <t>A9xbrMNmpKfoqwNcTRmBv6NXUukv9ixKXhZL1iLCpump</t>
        </is>
      </c>
      <c r="B75" t="inlineStr">
        <is>
          <t>SKYNET</t>
        </is>
      </c>
      <c r="C75" t="n">
        <v>0</v>
      </c>
      <c r="D75" t="n">
        <v>-2.09</v>
      </c>
      <c r="E75" t="n">
        <v>-0.7</v>
      </c>
      <c r="F75" t="n">
        <v>2.97</v>
      </c>
      <c r="G75" t="n">
        <v>0</v>
      </c>
      <c r="H75" t="n">
        <v>1</v>
      </c>
      <c r="I75" t="n">
        <v>0</v>
      </c>
      <c r="J75" t="n">
        <v>-1</v>
      </c>
      <c r="K75" t="n">
        <v>-1</v>
      </c>
      <c r="L75">
        <f>HYPERLINK("https://www.defined.fi/sol/A9xbrMNmpKfoqwNcTRmBv6NXUukv9ixKXhZL1iLCpump?maker=9FmeS15VAZjtpY8VSvt2ThfLUFEzQYoGBD1ErHPYNsY4","https://www.defined.fi/sol/A9xbrMNmpKfoqwNcTRmBv6NXUukv9ixKXhZL1iLCpump?maker=9FmeS15VAZjtpY8VSvt2ThfLUFEzQYoGBD1ErHPYNsY4")</f>
        <v/>
      </c>
      <c r="M75">
        <f>HYPERLINK("https://dexscreener.com/solana/A9xbrMNmpKfoqwNcTRmBv6NXUukv9ixKXhZL1iLCpump?maker=9FmeS15VAZjtpY8VSvt2ThfLUFEzQYoGBD1ErHPYNsY4","https://dexscreener.com/solana/A9xbrMNmpKfoqwNcTRmBv6NXUukv9ixKXhZL1iLCpump?maker=9FmeS15VAZjtpY8VSvt2ThfLUFEzQYoGBD1ErHPYNsY4")</f>
        <v/>
      </c>
    </row>
    <row r="76">
      <c r="A76" t="inlineStr">
        <is>
          <t>CzjiXm96Xxv9xcGLf6bxga2fkmGJrdszy5B4sJPBpump</t>
        </is>
      </c>
      <c r="B76" t="inlineStr">
        <is>
          <t>gudtek</t>
        </is>
      </c>
      <c r="C76" t="n">
        <v>0</v>
      </c>
      <c r="D76" t="n">
        <v>-2.26</v>
      </c>
      <c r="E76" t="n">
        <v>-0.9</v>
      </c>
      <c r="F76" t="n">
        <v>2.5</v>
      </c>
      <c r="G76" t="n">
        <v>0</v>
      </c>
      <c r="H76" t="n">
        <v>1</v>
      </c>
      <c r="I76" t="n">
        <v>0</v>
      </c>
      <c r="J76" t="n">
        <v>-1</v>
      </c>
      <c r="K76" t="n">
        <v>-1</v>
      </c>
      <c r="L76">
        <f>HYPERLINK("https://www.defined.fi/sol/CzjiXm96Xxv9xcGLf6bxga2fkmGJrdszy5B4sJPBpump?maker=9FmeS15VAZjtpY8VSvt2ThfLUFEzQYoGBD1ErHPYNsY4","https://www.defined.fi/sol/CzjiXm96Xxv9xcGLf6bxga2fkmGJrdszy5B4sJPBpump?maker=9FmeS15VAZjtpY8VSvt2ThfLUFEzQYoGBD1ErHPYNsY4")</f>
        <v/>
      </c>
      <c r="M76">
        <f>HYPERLINK("https://dexscreener.com/solana/CzjiXm96Xxv9xcGLf6bxga2fkmGJrdszy5B4sJPBpump?maker=9FmeS15VAZjtpY8VSvt2ThfLUFEzQYoGBD1ErHPYNsY4","https://dexscreener.com/solana/CzjiXm96Xxv9xcGLf6bxga2fkmGJrdszy5B4sJPBpump?maker=9FmeS15VAZjtpY8VSvt2ThfLUFEzQYoGBD1ErHPYNsY4")</f>
        <v/>
      </c>
    </row>
    <row r="77">
      <c r="A77" t="inlineStr">
        <is>
          <t>4t8cP8su2yVDb7LhYvANMJoDTTXCFTxrFTqSyBRapump</t>
        </is>
      </c>
      <c r="B77" t="inlineStr">
        <is>
          <t>Narwhal</t>
        </is>
      </c>
      <c r="C77" t="n">
        <v>0</v>
      </c>
      <c r="D77" t="n">
        <v>18.24</v>
      </c>
      <c r="E77" t="n">
        <v>0.51</v>
      </c>
      <c r="F77" t="n">
        <v>35.76</v>
      </c>
      <c r="G77" t="n">
        <v>51.23</v>
      </c>
      <c r="H77" t="n">
        <v>3</v>
      </c>
      <c r="I77" t="n">
        <v>3</v>
      </c>
      <c r="J77" t="n">
        <v>-1</v>
      </c>
      <c r="K77" t="n">
        <v>-1</v>
      </c>
      <c r="L77">
        <f>HYPERLINK("https://www.defined.fi/sol/4t8cP8su2yVDb7LhYvANMJoDTTXCFTxrFTqSyBRapump?maker=9FmeS15VAZjtpY8VSvt2ThfLUFEzQYoGBD1ErHPYNsY4","https://www.defined.fi/sol/4t8cP8su2yVDb7LhYvANMJoDTTXCFTxrFTqSyBRapump?maker=9FmeS15VAZjtpY8VSvt2ThfLUFEzQYoGBD1ErHPYNsY4")</f>
        <v/>
      </c>
      <c r="M77">
        <f>HYPERLINK("https://dexscreener.com/solana/4t8cP8su2yVDb7LhYvANMJoDTTXCFTxrFTqSyBRapump?maker=9FmeS15VAZjtpY8VSvt2ThfLUFEzQYoGBD1ErHPYNsY4","https://dexscreener.com/solana/4t8cP8su2yVDb7LhYvANMJoDTTXCFTxrFTqSyBRapump?maker=9FmeS15VAZjtpY8VSvt2ThfLUFEzQYoGBD1ErHPYNsY4")</f>
        <v/>
      </c>
    </row>
    <row r="78">
      <c r="A78" t="inlineStr">
        <is>
          <t>2tBPEZp3uChtKvdKhWgaA8AsqK3J6Mvt8w7XQo39pump</t>
        </is>
      </c>
      <c r="B78" t="inlineStr">
        <is>
          <t>maxy</t>
        </is>
      </c>
      <c r="C78" t="n">
        <v>0</v>
      </c>
      <c r="D78" t="n">
        <v>55.78</v>
      </c>
      <c r="E78" t="n">
        <v>27</v>
      </c>
      <c r="F78" t="n">
        <v>2.01</v>
      </c>
      <c r="G78" t="n">
        <v>57.36</v>
      </c>
      <c r="H78" t="n">
        <v>2</v>
      </c>
      <c r="I78" t="n">
        <v>3</v>
      </c>
      <c r="J78" t="n">
        <v>-1</v>
      </c>
      <c r="K78" t="n">
        <v>-1</v>
      </c>
      <c r="L78">
        <f>HYPERLINK("https://www.defined.fi/sol/2tBPEZp3uChtKvdKhWgaA8AsqK3J6Mvt8w7XQo39pump?maker=9FmeS15VAZjtpY8VSvt2ThfLUFEzQYoGBD1ErHPYNsY4","https://www.defined.fi/sol/2tBPEZp3uChtKvdKhWgaA8AsqK3J6Mvt8w7XQo39pump?maker=9FmeS15VAZjtpY8VSvt2ThfLUFEzQYoGBD1ErHPYNsY4")</f>
        <v/>
      </c>
      <c r="M78">
        <f>HYPERLINK("https://dexscreener.com/solana/2tBPEZp3uChtKvdKhWgaA8AsqK3J6Mvt8w7XQo39pump?maker=9FmeS15VAZjtpY8VSvt2ThfLUFEzQYoGBD1ErHPYNsY4","https://dexscreener.com/solana/2tBPEZp3uChtKvdKhWgaA8AsqK3J6Mvt8w7XQo39pump?maker=9FmeS15VAZjtpY8VSvt2ThfLUFEzQYoGBD1ErHPYNsY4")</f>
        <v/>
      </c>
    </row>
    <row r="79">
      <c r="A79" t="inlineStr">
        <is>
          <t>CF5CjYYw8pAwe2JmK6uD11NP1QDvXfQeStomNDCupump</t>
        </is>
      </c>
      <c r="B79" t="inlineStr">
        <is>
          <t>AD</t>
        </is>
      </c>
      <c r="C79" t="n">
        <v>0</v>
      </c>
      <c r="D79" t="n">
        <v>-0.57</v>
      </c>
      <c r="E79" t="n">
        <v>-1</v>
      </c>
      <c r="F79" t="n">
        <v>0.875</v>
      </c>
      <c r="G79" t="n">
        <v>0</v>
      </c>
      <c r="H79" t="n">
        <v>1</v>
      </c>
      <c r="I79" t="n">
        <v>0</v>
      </c>
      <c r="J79" t="n">
        <v>-1</v>
      </c>
      <c r="K79" t="n">
        <v>-1</v>
      </c>
      <c r="L79">
        <f>HYPERLINK("https://www.defined.fi/sol/CF5CjYYw8pAwe2JmK6uD11NP1QDvXfQeStomNDCupump?maker=9FmeS15VAZjtpY8VSvt2ThfLUFEzQYoGBD1ErHPYNsY4","https://www.defined.fi/sol/CF5CjYYw8pAwe2JmK6uD11NP1QDvXfQeStomNDCupump?maker=9FmeS15VAZjtpY8VSvt2ThfLUFEzQYoGBD1ErHPYNsY4")</f>
        <v/>
      </c>
      <c r="M79">
        <f>HYPERLINK("https://dexscreener.com/solana/CF5CjYYw8pAwe2JmK6uD11NP1QDvXfQeStomNDCupump?maker=9FmeS15VAZjtpY8VSvt2ThfLUFEzQYoGBD1ErHPYNsY4","https://dexscreener.com/solana/CF5CjYYw8pAwe2JmK6uD11NP1QDvXfQeStomNDCupump?maker=9FmeS15VAZjtpY8VSvt2ThfLUFEzQYoGBD1ErHPYNsY4")</f>
        <v/>
      </c>
    </row>
    <row r="80">
      <c r="A80" t="inlineStr">
        <is>
          <t>9YJSZajWbeNU8iLPJj9EYWLdckLvXgC9w9KpTRg7pump</t>
        </is>
      </c>
      <c r="B80" t="inlineStr">
        <is>
          <t>FROGGY</t>
        </is>
      </c>
      <c r="C80" t="n">
        <v>0</v>
      </c>
      <c r="D80" t="n">
        <v>-0.389</v>
      </c>
      <c r="E80" t="n">
        <v>-1</v>
      </c>
      <c r="F80" t="n">
        <v>1.12</v>
      </c>
      <c r="G80" t="n">
        <v>0</v>
      </c>
      <c r="H80" t="n">
        <v>1</v>
      </c>
      <c r="I80" t="n">
        <v>0</v>
      </c>
      <c r="J80" t="n">
        <v>-1</v>
      </c>
      <c r="K80" t="n">
        <v>-1</v>
      </c>
      <c r="L80">
        <f>HYPERLINK("https://www.defined.fi/sol/9YJSZajWbeNU8iLPJj9EYWLdckLvXgC9w9KpTRg7pump?maker=9FmeS15VAZjtpY8VSvt2ThfLUFEzQYoGBD1ErHPYNsY4","https://www.defined.fi/sol/9YJSZajWbeNU8iLPJj9EYWLdckLvXgC9w9KpTRg7pump?maker=9FmeS15VAZjtpY8VSvt2ThfLUFEzQYoGBD1ErHPYNsY4")</f>
        <v/>
      </c>
      <c r="M80">
        <f>HYPERLINK("https://dexscreener.com/solana/9YJSZajWbeNU8iLPJj9EYWLdckLvXgC9w9KpTRg7pump?maker=9FmeS15VAZjtpY8VSvt2ThfLUFEzQYoGBD1ErHPYNsY4","https://dexscreener.com/solana/9YJSZajWbeNU8iLPJj9EYWLdckLvXgC9w9KpTRg7pump?maker=9FmeS15VAZjtpY8VSvt2ThfLUFEzQYoGBD1ErHPYNsY4")</f>
        <v/>
      </c>
    </row>
    <row r="81">
      <c r="A81" t="inlineStr">
        <is>
          <t>2NMCGhSnB4oxF9pY2a3y8TPNQ6fDkgXrmxGQDuozpump</t>
        </is>
      </c>
      <c r="B81" t="inlineStr">
        <is>
          <t>mili</t>
        </is>
      </c>
      <c r="C81" t="n">
        <v>0</v>
      </c>
      <c r="D81" t="n">
        <v>-0.675</v>
      </c>
      <c r="E81" t="n">
        <v>-0.14</v>
      </c>
      <c r="F81" t="n">
        <v>4.94</v>
      </c>
      <c r="G81" t="n">
        <v>4.26</v>
      </c>
      <c r="H81" t="n">
        <v>1</v>
      </c>
      <c r="I81" t="n">
        <v>1</v>
      </c>
      <c r="J81" t="n">
        <v>-1</v>
      </c>
      <c r="K81" t="n">
        <v>-1</v>
      </c>
      <c r="L81">
        <f>HYPERLINK("https://www.defined.fi/sol/2NMCGhSnB4oxF9pY2a3y8TPNQ6fDkgXrmxGQDuozpump?maker=9FmeS15VAZjtpY8VSvt2ThfLUFEzQYoGBD1ErHPYNsY4","https://www.defined.fi/sol/2NMCGhSnB4oxF9pY2a3y8TPNQ6fDkgXrmxGQDuozpump?maker=9FmeS15VAZjtpY8VSvt2ThfLUFEzQYoGBD1ErHPYNsY4")</f>
        <v/>
      </c>
      <c r="M81">
        <f>HYPERLINK("https://dexscreener.com/solana/2NMCGhSnB4oxF9pY2a3y8TPNQ6fDkgXrmxGQDuozpump?maker=9FmeS15VAZjtpY8VSvt2ThfLUFEzQYoGBD1ErHPYNsY4","https://dexscreener.com/solana/2NMCGhSnB4oxF9pY2a3y8TPNQ6fDkgXrmxGQDuozpump?maker=9FmeS15VAZjtpY8VSvt2ThfLUFEzQYoGBD1ErHPYNsY4")</f>
        <v/>
      </c>
    </row>
    <row r="82">
      <c r="A82" t="inlineStr">
        <is>
          <t>B2FPGBD8bGDGhH4kiJpW5Qdam3sKTXtHS3JtNCJgpump</t>
        </is>
      </c>
      <c r="B82" t="inlineStr">
        <is>
          <t>Jaxy</t>
        </is>
      </c>
      <c r="C82" t="n">
        <v>0</v>
      </c>
      <c r="D82" t="n">
        <v>-0.862</v>
      </c>
      <c r="E82" t="n">
        <v>-0.12</v>
      </c>
      <c r="F82" t="n">
        <v>6.91</v>
      </c>
      <c r="G82" t="n">
        <v>6.05</v>
      </c>
      <c r="H82" t="n">
        <v>3</v>
      </c>
      <c r="I82" t="n">
        <v>1</v>
      </c>
      <c r="J82" t="n">
        <v>-1</v>
      </c>
      <c r="K82" t="n">
        <v>-1</v>
      </c>
      <c r="L82">
        <f>HYPERLINK("https://www.defined.fi/sol/B2FPGBD8bGDGhH4kiJpW5Qdam3sKTXtHS3JtNCJgpump?maker=9FmeS15VAZjtpY8VSvt2ThfLUFEzQYoGBD1ErHPYNsY4","https://www.defined.fi/sol/B2FPGBD8bGDGhH4kiJpW5Qdam3sKTXtHS3JtNCJgpump?maker=9FmeS15VAZjtpY8VSvt2ThfLUFEzQYoGBD1ErHPYNsY4")</f>
        <v/>
      </c>
      <c r="M82">
        <f>HYPERLINK("https://dexscreener.com/solana/B2FPGBD8bGDGhH4kiJpW5Qdam3sKTXtHS3JtNCJgpump?maker=9FmeS15VAZjtpY8VSvt2ThfLUFEzQYoGBD1ErHPYNsY4","https://dexscreener.com/solana/B2FPGBD8bGDGhH4kiJpW5Qdam3sKTXtHS3JtNCJgpump?maker=9FmeS15VAZjtpY8VSvt2ThfLUFEzQYoGBD1ErHPYNsY4")</f>
        <v/>
      </c>
    </row>
    <row r="83">
      <c r="A83" t="inlineStr">
        <is>
          <t>HdyNNTZ5d39H4vRcYpnJJ4cAcWexJa6bxbuwuBd7pump</t>
        </is>
      </c>
      <c r="B83" t="inlineStr">
        <is>
          <t>aylmao</t>
        </is>
      </c>
      <c r="C83" t="n">
        <v>0</v>
      </c>
      <c r="D83" t="n">
        <v>-0.922</v>
      </c>
      <c r="E83" t="n">
        <v>-0.19</v>
      </c>
      <c r="F83" t="n">
        <v>4.93</v>
      </c>
      <c r="G83" t="n">
        <v>0</v>
      </c>
      <c r="H83" t="n">
        <v>1</v>
      </c>
      <c r="I83" t="n">
        <v>0</v>
      </c>
      <c r="J83" t="n">
        <v>-1</v>
      </c>
      <c r="K83" t="n">
        <v>-1</v>
      </c>
      <c r="L83">
        <f>HYPERLINK("https://www.defined.fi/sol/HdyNNTZ5d39H4vRcYpnJJ4cAcWexJa6bxbuwuBd7pump?maker=9FmeS15VAZjtpY8VSvt2ThfLUFEzQYoGBD1ErHPYNsY4","https://www.defined.fi/sol/HdyNNTZ5d39H4vRcYpnJJ4cAcWexJa6bxbuwuBd7pump?maker=9FmeS15VAZjtpY8VSvt2ThfLUFEzQYoGBD1ErHPYNsY4")</f>
        <v/>
      </c>
      <c r="M83">
        <f>HYPERLINK("https://dexscreener.com/solana/HdyNNTZ5d39H4vRcYpnJJ4cAcWexJa6bxbuwuBd7pump?maker=9FmeS15VAZjtpY8VSvt2ThfLUFEzQYoGBD1ErHPYNsY4","https://dexscreener.com/solana/HdyNNTZ5d39H4vRcYpnJJ4cAcWexJa6bxbuwuBd7pump?maker=9FmeS15VAZjtpY8VSvt2ThfLUFEzQYoGBD1ErHPYNsY4")</f>
        <v/>
      </c>
    </row>
    <row r="84">
      <c r="A84" t="inlineStr">
        <is>
          <t>56v7R6eCiA5K8rUxU5qUVbugFyatmmfn9uySqenupump</t>
        </is>
      </c>
      <c r="B84" t="inlineStr">
        <is>
          <t>RUG</t>
        </is>
      </c>
      <c r="C84" t="n">
        <v>0</v>
      </c>
      <c r="D84" t="n">
        <v>-0.93</v>
      </c>
      <c r="E84" t="n">
        <v>-0.9399999999999999</v>
      </c>
      <c r="F84" t="n">
        <v>0.987</v>
      </c>
      <c r="G84" t="n">
        <v>0</v>
      </c>
      <c r="H84" t="n">
        <v>1</v>
      </c>
      <c r="I84" t="n">
        <v>0</v>
      </c>
      <c r="J84" t="n">
        <v>-1</v>
      </c>
      <c r="K84" t="n">
        <v>-1</v>
      </c>
      <c r="L84">
        <f>HYPERLINK("https://www.defined.fi/sol/56v7R6eCiA5K8rUxU5qUVbugFyatmmfn9uySqenupump?maker=9FmeS15VAZjtpY8VSvt2ThfLUFEzQYoGBD1ErHPYNsY4","https://www.defined.fi/sol/56v7R6eCiA5K8rUxU5qUVbugFyatmmfn9uySqenupump?maker=9FmeS15VAZjtpY8VSvt2ThfLUFEzQYoGBD1ErHPYNsY4")</f>
        <v/>
      </c>
      <c r="M84">
        <f>HYPERLINK("https://dexscreener.com/solana/56v7R6eCiA5K8rUxU5qUVbugFyatmmfn9uySqenupump?maker=9FmeS15VAZjtpY8VSvt2ThfLUFEzQYoGBD1ErHPYNsY4","https://dexscreener.com/solana/56v7R6eCiA5K8rUxU5qUVbugFyatmmfn9uySqenupump?maker=9FmeS15VAZjtpY8VSvt2ThfLUFEzQYoGBD1ErHPYNsY4")</f>
        <v/>
      </c>
    </row>
    <row r="85">
      <c r="A85" t="inlineStr">
        <is>
          <t>Axtx2T2TSPoXiLxWbwGK6QA3kebCBVnG72c749Vcpump</t>
        </is>
      </c>
      <c r="B85" t="inlineStr">
        <is>
          <t>MAGA</t>
        </is>
      </c>
      <c r="C85" t="n">
        <v>0</v>
      </c>
      <c r="D85" t="n">
        <v>-0.43</v>
      </c>
      <c r="E85" t="n">
        <v>-1</v>
      </c>
      <c r="F85" t="n">
        <v>1.02</v>
      </c>
      <c r="G85" t="n">
        <v>0</v>
      </c>
      <c r="H85" t="n">
        <v>1</v>
      </c>
      <c r="I85" t="n">
        <v>0</v>
      </c>
      <c r="J85" t="n">
        <v>-1</v>
      </c>
      <c r="K85" t="n">
        <v>-1</v>
      </c>
      <c r="L85">
        <f>HYPERLINK("https://www.defined.fi/sol/Axtx2T2TSPoXiLxWbwGK6QA3kebCBVnG72c749Vcpump?maker=9FmeS15VAZjtpY8VSvt2ThfLUFEzQYoGBD1ErHPYNsY4","https://www.defined.fi/sol/Axtx2T2TSPoXiLxWbwGK6QA3kebCBVnG72c749Vcpump?maker=9FmeS15VAZjtpY8VSvt2ThfLUFEzQYoGBD1ErHPYNsY4")</f>
        <v/>
      </c>
      <c r="M85">
        <f>HYPERLINK("https://dexscreener.com/solana/Axtx2T2TSPoXiLxWbwGK6QA3kebCBVnG72c749Vcpump?maker=9FmeS15VAZjtpY8VSvt2ThfLUFEzQYoGBD1ErHPYNsY4","https://dexscreener.com/solana/Axtx2T2TSPoXiLxWbwGK6QA3kebCBVnG72c749Vcpump?maker=9FmeS15VAZjtpY8VSvt2ThfLUFEzQYoGBD1ErHPYNsY4")</f>
        <v/>
      </c>
    </row>
    <row r="86">
      <c r="A86" t="inlineStr">
        <is>
          <t>2jMqFewHv11qiRfupKLe1JoT63yJ34ePULZkZnx2pump</t>
        </is>
      </c>
      <c r="B86" t="inlineStr">
        <is>
          <t>karkat</t>
        </is>
      </c>
      <c r="C86" t="n">
        <v>0</v>
      </c>
      <c r="D86" t="n">
        <v>-2.73</v>
      </c>
      <c r="E86" t="n">
        <v>-0.93</v>
      </c>
      <c r="F86" t="n">
        <v>2.95</v>
      </c>
      <c r="G86" t="n">
        <v>0</v>
      </c>
      <c r="H86" t="n">
        <v>1</v>
      </c>
      <c r="I86" t="n">
        <v>0</v>
      </c>
      <c r="J86" t="n">
        <v>-1</v>
      </c>
      <c r="K86" t="n">
        <v>-1</v>
      </c>
      <c r="L86">
        <f>HYPERLINK("https://www.defined.fi/sol/2jMqFewHv11qiRfupKLe1JoT63yJ34ePULZkZnx2pump?maker=9FmeS15VAZjtpY8VSvt2ThfLUFEzQYoGBD1ErHPYNsY4","https://www.defined.fi/sol/2jMqFewHv11qiRfupKLe1JoT63yJ34ePULZkZnx2pump?maker=9FmeS15VAZjtpY8VSvt2ThfLUFEzQYoGBD1ErHPYNsY4")</f>
        <v/>
      </c>
      <c r="M86">
        <f>HYPERLINK("https://dexscreener.com/solana/2jMqFewHv11qiRfupKLe1JoT63yJ34ePULZkZnx2pump?maker=9FmeS15VAZjtpY8VSvt2ThfLUFEzQYoGBD1ErHPYNsY4","https://dexscreener.com/solana/2jMqFewHv11qiRfupKLe1JoT63yJ34ePULZkZnx2pump?maker=9FmeS15VAZjtpY8VSvt2ThfLUFEzQYoGBD1ErHPYNsY4")</f>
        <v/>
      </c>
    </row>
    <row r="87">
      <c r="A87" t="inlineStr">
        <is>
          <t>BrN9aQu6XAk36aRMsZMVjkFsmSBhXoFvathsbBiYpump</t>
        </is>
      </c>
      <c r="B87" t="inlineStr">
        <is>
          <t>Luddites</t>
        </is>
      </c>
      <c r="C87" t="n">
        <v>0</v>
      </c>
      <c r="D87" t="n">
        <v>-1.87</v>
      </c>
      <c r="E87" t="n">
        <v>-0.47</v>
      </c>
      <c r="F87" t="n">
        <v>3.94</v>
      </c>
      <c r="G87" t="n">
        <v>0</v>
      </c>
      <c r="H87" t="n">
        <v>2</v>
      </c>
      <c r="I87" t="n">
        <v>0</v>
      </c>
      <c r="J87" t="n">
        <v>-1</v>
      </c>
      <c r="K87" t="n">
        <v>-1</v>
      </c>
      <c r="L87">
        <f>HYPERLINK("https://www.defined.fi/sol/BrN9aQu6XAk36aRMsZMVjkFsmSBhXoFvathsbBiYpump?maker=9FmeS15VAZjtpY8VSvt2ThfLUFEzQYoGBD1ErHPYNsY4","https://www.defined.fi/sol/BrN9aQu6XAk36aRMsZMVjkFsmSBhXoFvathsbBiYpump?maker=9FmeS15VAZjtpY8VSvt2ThfLUFEzQYoGBD1ErHPYNsY4")</f>
        <v/>
      </c>
      <c r="M87">
        <f>HYPERLINK("https://dexscreener.com/solana/BrN9aQu6XAk36aRMsZMVjkFsmSBhXoFvathsbBiYpump?maker=9FmeS15VAZjtpY8VSvt2ThfLUFEzQYoGBD1ErHPYNsY4","https://dexscreener.com/solana/BrN9aQu6XAk36aRMsZMVjkFsmSBhXoFvathsbBiYpump?maker=9FmeS15VAZjtpY8VSvt2ThfLUFEzQYoGBD1ErHPYNsY4")</f>
        <v/>
      </c>
    </row>
    <row r="88">
      <c r="A88" t="inlineStr">
        <is>
          <t>EE88dcuJmLDfHgvzQE4RE9i5a6CxCs5htVx32h3FZmHv</t>
        </is>
      </c>
      <c r="B88" t="inlineStr">
        <is>
          <t>Domo</t>
        </is>
      </c>
      <c r="C88" t="n">
        <v>0</v>
      </c>
      <c r="D88" t="n">
        <v>-31.14</v>
      </c>
      <c r="E88" t="n">
        <v>-0.71</v>
      </c>
      <c r="F88" t="n">
        <v>43.96</v>
      </c>
      <c r="G88" t="n">
        <v>0</v>
      </c>
      <c r="H88" t="n">
        <v>5</v>
      </c>
      <c r="I88" t="n">
        <v>0</v>
      </c>
      <c r="J88" t="n">
        <v>-1</v>
      </c>
      <c r="K88" t="n">
        <v>-1</v>
      </c>
      <c r="L88">
        <f>HYPERLINK("https://www.defined.fi/sol/EE88dcuJmLDfHgvzQE4RE9i5a6CxCs5htVx32h3FZmHv?maker=9FmeS15VAZjtpY8VSvt2ThfLUFEzQYoGBD1ErHPYNsY4","https://www.defined.fi/sol/EE88dcuJmLDfHgvzQE4RE9i5a6CxCs5htVx32h3FZmHv?maker=9FmeS15VAZjtpY8VSvt2ThfLUFEzQYoGBD1ErHPYNsY4")</f>
        <v/>
      </c>
      <c r="M88">
        <f>HYPERLINK("https://dexscreener.com/solana/EE88dcuJmLDfHgvzQE4RE9i5a6CxCs5htVx32h3FZmHv?maker=9FmeS15VAZjtpY8VSvt2ThfLUFEzQYoGBD1ErHPYNsY4","https://dexscreener.com/solana/EE88dcuJmLDfHgvzQE4RE9i5a6CxCs5htVx32h3FZmHv?maker=9FmeS15VAZjtpY8VSvt2ThfLUFEzQYoGBD1ErHPYNsY4")</f>
        <v/>
      </c>
    </row>
    <row r="89">
      <c r="A89" t="inlineStr">
        <is>
          <t>EH8qsvapyvN6WKGDvpaMEPD78QogYafdYEKJiqaVpump</t>
        </is>
      </c>
      <c r="B89" t="inlineStr">
        <is>
          <t>BOA</t>
        </is>
      </c>
      <c r="C89" t="n">
        <v>0</v>
      </c>
      <c r="D89" t="n">
        <v>-4.13</v>
      </c>
      <c r="E89" t="n">
        <v>-0.83</v>
      </c>
      <c r="F89" t="n">
        <v>4.95</v>
      </c>
      <c r="G89" t="n">
        <v>0</v>
      </c>
      <c r="H89" t="n">
        <v>1</v>
      </c>
      <c r="I89" t="n">
        <v>0</v>
      </c>
      <c r="J89" t="n">
        <v>-1</v>
      </c>
      <c r="K89" t="n">
        <v>-1</v>
      </c>
      <c r="L89">
        <f>HYPERLINK("https://www.defined.fi/sol/EH8qsvapyvN6WKGDvpaMEPD78QogYafdYEKJiqaVpump?maker=9FmeS15VAZjtpY8VSvt2ThfLUFEzQYoGBD1ErHPYNsY4","https://www.defined.fi/sol/EH8qsvapyvN6WKGDvpaMEPD78QogYafdYEKJiqaVpump?maker=9FmeS15VAZjtpY8VSvt2ThfLUFEzQYoGBD1ErHPYNsY4")</f>
        <v/>
      </c>
      <c r="M89">
        <f>HYPERLINK("https://dexscreener.com/solana/EH8qsvapyvN6WKGDvpaMEPD78QogYafdYEKJiqaVpump?maker=9FmeS15VAZjtpY8VSvt2ThfLUFEzQYoGBD1ErHPYNsY4","https://dexscreener.com/solana/EH8qsvapyvN6WKGDvpaMEPD78QogYafdYEKJiqaVpump?maker=9FmeS15VAZjtpY8VSvt2ThfLUFEzQYoGBD1ErHPYNsY4")</f>
        <v/>
      </c>
    </row>
    <row r="90">
      <c r="A90" t="inlineStr">
        <is>
          <t>7wwTznok8VATq54SNe2PofMxoJtfpRGdZBdJxhEGpump</t>
        </is>
      </c>
      <c r="B90" t="inlineStr">
        <is>
          <t>ActII</t>
        </is>
      </c>
      <c r="C90" t="n">
        <v>0</v>
      </c>
      <c r="D90" t="n">
        <v>-0.366</v>
      </c>
      <c r="E90" t="n">
        <v>-1</v>
      </c>
      <c r="F90" t="n">
        <v>0.985</v>
      </c>
      <c r="G90" t="n">
        <v>0</v>
      </c>
      <c r="H90" t="n">
        <v>1</v>
      </c>
      <c r="I90" t="n">
        <v>0</v>
      </c>
      <c r="J90" t="n">
        <v>-1</v>
      </c>
      <c r="K90" t="n">
        <v>-1</v>
      </c>
      <c r="L90">
        <f>HYPERLINK("https://www.defined.fi/sol/7wwTznok8VATq54SNe2PofMxoJtfpRGdZBdJxhEGpump?maker=9FmeS15VAZjtpY8VSvt2ThfLUFEzQYoGBD1ErHPYNsY4","https://www.defined.fi/sol/7wwTznok8VATq54SNe2PofMxoJtfpRGdZBdJxhEGpump?maker=9FmeS15VAZjtpY8VSvt2ThfLUFEzQYoGBD1ErHPYNsY4")</f>
        <v/>
      </c>
      <c r="M90">
        <f>HYPERLINK("https://dexscreener.com/solana/7wwTznok8VATq54SNe2PofMxoJtfpRGdZBdJxhEGpump?maker=9FmeS15VAZjtpY8VSvt2ThfLUFEzQYoGBD1ErHPYNsY4","https://dexscreener.com/solana/7wwTznok8VATq54SNe2PofMxoJtfpRGdZBdJxhEGpump?maker=9FmeS15VAZjtpY8VSvt2ThfLUFEzQYoGBD1ErHPYNsY4")</f>
        <v/>
      </c>
    </row>
    <row r="91">
      <c r="A91" t="inlineStr">
        <is>
          <t>FnCHsZT7K3TVzEtDkcsfwxodPrfnkdCNq4cqd9Yopump</t>
        </is>
      </c>
      <c r="B91" t="inlineStr">
        <is>
          <t>BLUE</t>
        </is>
      </c>
      <c r="C91" t="n">
        <v>1</v>
      </c>
      <c r="D91" t="n">
        <v>0.153</v>
      </c>
      <c r="E91" t="n">
        <v>0.31</v>
      </c>
      <c r="F91" t="n">
        <v>0.488</v>
      </c>
      <c r="G91" t="n">
        <v>0</v>
      </c>
      <c r="H91" t="n">
        <v>1</v>
      </c>
      <c r="I91" t="n">
        <v>0</v>
      </c>
      <c r="J91" t="n">
        <v>-1</v>
      </c>
      <c r="K91" t="n">
        <v>-1</v>
      </c>
      <c r="L91">
        <f>HYPERLINK("https://www.defined.fi/sol/FnCHsZT7K3TVzEtDkcsfwxodPrfnkdCNq4cqd9Yopump?maker=9FmeS15VAZjtpY8VSvt2ThfLUFEzQYoGBD1ErHPYNsY4","https://www.defined.fi/sol/FnCHsZT7K3TVzEtDkcsfwxodPrfnkdCNq4cqd9Yopump?maker=9FmeS15VAZjtpY8VSvt2ThfLUFEzQYoGBD1ErHPYNsY4")</f>
        <v/>
      </c>
      <c r="M91">
        <f>HYPERLINK("https://dexscreener.com/solana/FnCHsZT7K3TVzEtDkcsfwxodPrfnkdCNq4cqd9Yopump?maker=9FmeS15VAZjtpY8VSvt2ThfLUFEzQYoGBD1ErHPYNsY4","https://dexscreener.com/solana/FnCHsZT7K3TVzEtDkcsfwxodPrfnkdCNq4cqd9Yopump?maker=9FmeS15VAZjtpY8VSvt2ThfLUFEzQYoGBD1ErHPYNsY4")</f>
        <v/>
      </c>
    </row>
    <row r="92">
      <c r="A92" t="inlineStr">
        <is>
          <t>BDjc2K3MLox8YrtcTgvWVn9W9g7uMbkKTQEKbwHdpump</t>
        </is>
      </c>
      <c r="B92" t="inlineStr">
        <is>
          <t>Peter</t>
        </is>
      </c>
      <c r="C92" t="n">
        <v>1</v>
      </c>
      <c r="D92" t="n">
        <v>-0.377</v>
      </c>
      <c r="E92" t="n">
        <v>-0.77</v>
      </c>
      <c r="F92" t="n">
        <v>0.489</v>
      </c>
      <c r="G92" t="n">
        <v>0</v>
      </c>
      <c r="H92" t="n">
        <v>1</v>
      </c>
      <c r="I92" t="n">
        <v>0</v>
      </c>
      <c r="J92" t="n">
        <v>-1</v>
      </c>
      <c r="K92" t="n">
        <v>-1</v>
      </c>
      <c r="L92">
        <f>HYPERLINK("https://www.defined.fi/sol/BDjc2K3MLox8YrtcTgvWVn9W9g7uMbkKTQEKbwHdpump?maker=9FmeS15VAZjtpY8VSvt2ThfLUFEzQYoGBD1ErHPYNsY4","https://www.defined.fi/sol/BDjc2K3MLox8YrtcTgvWVn9W9g7uMbkKTQEKbwHdpump?maker=9FmeS15VAZjtpY8VSvt2ThfLUFEzQYoGBD1ErHPYNsY4")</f>
        <v/>
      </c>
      <c r="M92">
        <f>HYPERLINK("https://dexscreener.com/solana/BDjc2K3MLox8YrtcTgvWVn9W9g7uMbkKTQEKbwHdpump?maker=9FmeS15VAZjtpY8VSvt2ThfLUFEzQYoGBD1ErHPYNsY4","https://dexscreener.com/solana/BDjc2K3MLox8YrtcTgvWVn9W9g7uMbkKTQEKbwHdpump?maker=9FmeS15VAZjtpY8VSvt2ThfLUFEzQYoGBD1ErHPYNsY4")</f>
        <v/>
      </c>
    </row>
    <row r="93">
      <c r="A93" t="inlineStr">
        <is>
          <t>2okJ4wqqDFFD2Tce3QaU8L866KxBJzJXVoMtLR1ppump</t>
        </is>
      </c>
      <c r="B93" t="inlineStr">
        <is>
          <t>anthrupad</t>
        </is>
      </c>
      <c r="C93" t="n">
        <v>1</v>
      </c>
      <c r="D93" t="n">
        <v>-10.42</v>
      </c>
      <c r="E93" t="n">
        <v>-0.82</v>
      </c>
      <c r="F93" t="n">
        <v>12.69</v>
      </c>
      <c r="G93" t="n">
        <v>0</v>
      </c>
      <c r="H93" t="n">
        <v>2</v>
      </c>
      <c r="I93" t="n">
        <v>0</v>
      </c>
      <c r="J93" t="n">
        <v>-1</v>
      </c>
      <c r="K93" t="n">
        <v>-1</v>
      </c>
      <c r="L93">
        <f>HYPERLINK("https://www.defined.fi/sol/2okJ4wqqDFFD2Tce3QaU8L866KxBJzJXVoMtLR1ppump?maker=9FmeS15VAZjtpY8VSvt2ThfLUFEzQYoGBD1ErHPYNsY4","https://www.defined.fi/sol/2okJ4wqqDFFD2Tce3QaU8L866KxBJzJXVoMtLR1ppump?maker=9FmeS15VAZjtpY8VSvt2ThfLUFEzQYoGBD1ErHPYNsY4")</f>
        <v/>
      </c>
      <c r="M93">
        <f>HYPERLINK("https://dexscreener.com/solana/2okJ4wqqDFFD2Tce3QaU8L866KxBJzJXVoMtLR1ppump?maker=9FmeS15VAZjtpY8VSvt2ThfLUFEzQYoGBD1ErHPYNsY4","https://dexscreener.com/solana/2okJ4wqqDFFD2Tce3QaU8L866KxBJzJXVoMtLR1ppump?maker=9FmeS15VAZjtpY8VSvt2ThfLUFEzQYoGBD1ErHPYNsY4")</f>
        <v/>
      </c>
    </row>
    <row r="94">
      <c r="A94" t="inlineStr">
        <is>
          <t>4zdAbkyoYoT2F8ZSt6va4WZrmAwgFCfQsTEUo8zNpump</t>
        </is>
      </c>
      <c r="B94" t="inlineStr">
        <is>
          <t>DIT</t>
        </is>
      </c>
      <c r="C94" t="n">
        <v>1</v>
      </c>
      <c r="D94" t="n">
        <v>-22.37</v>
      </c>
      <c r="E94" t="n">
        <v>-0.76</v>
      </c>
      <c r="F94" t="n">
        <v>29.33</v>
      </c>
      <c r="G94" t="n">
        <v>0</v>
      </c>
      <c r="H94" t="n">
        <v>3</v>
      </c>
      <c r="I94" t="n">
        <v>0</v>
      </c>
      <c r="J94" t="n">
        <v>-1</v>
      </c>
      <c r="K94" t="n">
        <v>-1</v>
      </c>
      <c r="L94">
        <f>HYPERLINK("https://www.defined.fi/sol/4zdAbkyoYoT2F8ZSt6va4WZrmAwgFCfQsTEUo8zNpump?maker=9FmeS15VAZjtpY8VSvt2ThfLUFEzQYoGBD1ErHPYNsY4","https://www.defined.fi/sol/4zdAbkyoYoT2F8ZSt6va4WZrmAwgFCfQsTEUo8zNpump?maker=9FmeS15VAZjtpY8VSvt2ThfLUFEzQYoGBD1ErHPYNsY4")</f>
        <v/>
      </c>
      <c r="M94">
        <f>HYPERLINK("https://dexscreener.com/solana/4zdAbkyoYoT2F8ZSt6va4WZrmAwgFCfQsTEUo8zNpump?maker=9FmeS15VAZjtpY8VSvt2ThfLUFEzQYoGBD1ErHPYNsY4","https://dexscreener.com/solana/4zdAbkyoYoT2F8ZSt6va4WZrmAwgFCfQsTEUo8zNpump?maker=9FmeS15VAZjtpY8VSvt2ThfLUFEzQYoGBD1ErHPYNsY4")</f>
        <v/>
      </c>
    </row>
    <row r="95">
      <c r="A95" t="inlineStr">
        <is>
          <t>B9E6jadTVWE7NonxaSvJEnZnT5RABZpv2iLGUoCepump</t>
        </is>
      </c>
      <c r="B95" t="inlineStr">
        <is>
          <t>SOS</t>
        </is>
      </c>
      <c r="C95" t="n">
        <v>1</v>
      </c>
      <c r="D95" t="n">
        <v>-2.51</v>
      </c>
      <c r="E95" t="n">
        <v>-0.86</v>
      </c>
      <c r="F95" t="n">
        <v>2.93</v>
      </c>
      <c r="G95" t="n">
        <v>0</v>
      </c>
      <c r="H95" t="n">
        <v>1</v>
      </c>
      <c r="I95" t="n">
        <v>0</v>
      </c>
      <c r="J95" t="n">
        <v>-1</v>
      </c>
      <c r="K95" t="n">
        <v>-1</v>
      </c>
      <c r="L95">
        <f>HYPERLINK("https://www.defined.fi/sol/B9E6jadTVWE7NonxaSvJEnZnT5RABZpv2iLGUoCepump?maker=9FmeS15VAZjtpY8VSvt2ThfLUFEzQYoGBD1ErHPYNsY4","https://www.defined.fi/sol/B9E6jadTVWE7NonxaSvJEnZnT5RABZpv2iLGUoCepump?maker=9FmeS15VAZjtpY8VSvt2ThfLUFEzQYoGBD1ErHPYNsY4")</f>
        <v/>
      </c>
      <c r="M95">
        <f>HYPERLINK("https://dexscreener.com/solana/B9E6jadTVWE7NonxaSvJEnZnT5RABZpv2iLGUoCepump?maker=9FmeS15VAZjtpY8VSvt2ThfLUFEzQYoGBD1ErHPYNsY4","https://dexscreener.com/solana/B9E6jadTVWE7NonxaSvJEnZnT5RABZpv2iLGUoCepump?maker=9FmeS15VAZjtpY8VSvt2ThfLUFEzQYoGBD1ErHPYNsY4")</f>
        <v/>
      </c>
    </row>
    <row r="96">
      <c r="A96" t="inlineStr">
        <is>
          <t>GvKeVuawSzGiPkkZnQA34M2w5mkQNANJstxjaQvaGZ8a</t>
        </is>
      </c>
      <c r="B96" t="inlineStr">
        <is>
          <t>pmarca</t>
        </is>
      </c>
      <c r="C96" t="n">
        <v>1</v>
      </c>
      <c r="D96" t="n">
        <v>-9.34</v>
      </c>
      <c r="E96" t="n">
        <v>-0.96</v>
      </c>
      <c r="F96" t="n">
        <v>9.74</v>
      </c>
      <c r="G96" t="n">
        <v>0</v>
      </c>
      <c r="H96" t="n">
        <v>1</v>
      </c>
      <c r="I96" t="n">
        <v>0</v>
      </c>
      <c r="J96" t="n">
        <v>-1</v>
      </c>
      <c r="K96" t="n">
        <v>-1</v>
      </c>
      <c r="L96">
        <f>HYPERLINK("https://www.defined.fi/sol/GvKeVuawSzGiPkkZnQA34M2w5mkQNANJstxjaQvaGZ8a?maker=9FmeS15VAZjtpY8VSvt2ThfLUFEzQYoGBD1ErHPYNsY4","https://www.defined.fi/sol/GvKeVuawSzGiPkkZnQA34M2w5mkQNANJstxjaQvaGZ8a?maker=9FmeS15VAZjtpY8VSvt2ThfLUFEzQYoGBD1ErHPYNsY4")</f>
        <v/>
      </c>
      <c r="M96">
        <f>HYPERLINK("https://dexscreener.com/solana/GvKeVuawSzGiPkkZnQA34M2w5mkQNANJstxjaQvaGZ8a?maker=9FmeS15VAZjtpY8VSvt2ThfLUFEzQYoGBD1ErHPYNsY4","https://dexscreener.com/solana/GvKeVuawSzGiPkkZnQA34M2w5mkQNANJstxjaQvaGZ8a?maker=9FmeS15VAZjtpY8VSvt2ThfLUFEzQYoGBD1ErHPYNsY4")</f>
        <v/>
      </c>
    </row>
    <row r="97">
      <c r="A97" t="inlineStr">
        <is>
          <t>EMor7ZPQiB8oFJqHvQftywNrvHexQC6LCMc3MT2dpump</t>
        </is>
      </c>
      <c r="B97" t="inlineStr">
        <is>
          <t>Moo-ner</t>
        </is>
      </c>
      <c r="C97" t="n">
        <v>1</v>
      </c>
      <c r="D97" t="n">
        <v>4.08</v>
      </c>
      <c r="E97" t="n">
        <v>0.86</v>
      </c>
      <c r="F97" t="n">
        <v>4.75</v>
      </c>
      <c r="G97" t="n">
        <v>6.36</v>
      </c>
      <c r="H97" t="n">
        <v>1</v>
      </c>
      <c r="I97" t="n">
        <v>1</v>
      </c>
      <c r="J97" t="n">
        <v>-1</v>
      </c>
      <c r="K97" t="n">
        <v>-1</v>
      </c>
      <c r="L97">
        <f>HYPERLINK("https://www.defined.fi/sol/EMor7ZPQiB8oFJqHvQftywNrvHexQC6LCMc3MT2dpump?maker=9FmeS15VAZjtpY8VSvt2ThfLUFEzQYoGBD1ErHPYNsY4","https://www.defined.fi/sol/EMor7ZPQiB8oFJqHvQftywNrvHexQC6LCMc3MT2dpump?maker=9FmeS15VAZjtpY8VSvt2ThfLUFEzQYoGBD1ErHPYNsY4")</f>
        <v/>
      </c>
      <c r="M97">
        <f>HYPERLINK("https://dexscreener.com/solana/EMor7ZPQiB8oFJqHvQftywNrvHexQC6LCMc3MT2dpump?maker=9FmeS15VAZjtpY8VSvt2ThfLUFEzQYoGBD1ErHPYNsY4","https://dexscreener.com/solana/EMor7ZPQiB8oFJqHvQftywNrvHexQC6LCMc3MT2dpump?maker=9FmeS15VAZjtpY8VSvt2ThfLUFEzQYoGBD1ErHPYNsY4")</f>
        <v/>
      </c>
    </row>
    <row r="98">
      <c r="A98" t="inlineStr">
        <is>
          <t>AgHg9Q1s9aUhU7YNMH7c5pvCghFVSFcnCEJ4ePKjrDZg</t>
        </is>
      </c>
      <c r="B98" t="inlineStr">
        <is>
          <t>Thebes</t>
        </is>
      </c>
      <c r="C98" t="n">
        <v>1</v>
      </c>
      <c r="D98" t="n">
        <v>23.28</v>
      </c>
      <c r="E98" t="n">
        <v>2.38</v>
      </c>
      <c r="F98" t="n">
        <v>9.77</v>
      </c>
      <c r="G98" t="n">
        <v>32.97</v>
      </c>
      <c r="H98" t="n">
        <v>1</v>
      </c>
      <c r="I98" t="n">
        <v>2</v>
      </c>
      <c r="J98" t="n">
        <v>-1</v>
      </c>
      <c r="K98" t="n">
        <v>-1</v>
      </c>
      <c r="L98">
        <f>HYPERLINK("https://www.defined.fi/sol/AgHg9Q1s9aUhU7YNMH7c5pvCghFVSFcnCEJ4ePKjrDZg?maker=9FmeS15VAZjtpY8VSvt2ThfLUFEzQYoGBD1ErHPYNsY4","https://www.defined.fi/sol/AgHg9Q1s9aUhU7YNMH7c5pvCghFVSFcnCEJ4ePKjrDZg?maker=9FmeS15VAZjtpY8VSvt2ThfLUFEzQYoGBD1ErHPYNsY4")</f>
        <v/>
      </c>
      <c r="M98">
        <f>HYPERLINK("https://dexscreener.com/solana/AgHg9Q1s9aUhU7YNMH7c5pvCghFVSFcnCEJ4ePKjrDZg?maker=9FmeS15VAZjtpY8VSvt2ThfLUFEzQYoGBD1ErHPYNsY4","https://dexscreener.com/solana/AgHg9Q1s9aUhU7YNMH7c5pvCghFVSFcnCEJ4ePKjrDZg?maker=9FmeS15VAZjtpY8VSvt2ThfLUFEzQYoGBD1ErHPYNsY4")</f>
        <v/>
      </c>
    </row>
    <row r="99">
      <c r="A99" t="inlineStr">
        <is>
          <t>5BWCcDDU8k6jVRj6W92tLTsGWWtJjUmWULeXcd9f84NX</t>
        </is>
      </c>
      <c r="B99" t="inlineStr">
        <is>
          <t>karen</t>
        </is>
      </c>
      <c r="C99" t="n">
        <v>1</v>
      </c>
      <c r="D99" t="n">
        <v>-0.497</v>
      </c>
      <c r="E99" t="n">
        <v>-0.51</v>
      </c>
      <c r="F99" t="n">
        <v>0.974</v>
      </c>
      <c r="G99" t="n">
        <v>0</v>
      </c>
      <c r="H99" t="n">
        <v>1</v>
      </c>
      <c r="I99" t="n">
        <v>0</v>
      </c>
      <c r="J99" t="n">
        <v>-1</v>
      </c>
      <c r="K99" t="n">
        <v>-1</v>
      </c>
      <c r="L99">
        <f>HYPERLINK("https://www.defined.fi/sol/5BWCcDDU8k6jVRj6W92tLTsGWWtJjUmWULeXcd9f84NX?maker=9FmeS15VAZjtpY8VSvt2ThfLUFEzQYoGBD1ErHPYNsY4","https://www.defined.fi/sol/5BWCcDDU8k6jVRj6W92tLTsGWWtJjUmWULeXcd9f84NX?maker=9FmeS15VAZjtpY8VSvt2ThfLUFEzQYoGBD1ErHPYNsY4")</f>
        <v/>
      </c>
      <c r="M99">
        <f>HYPERLINK("https://dexscreener.com/solana/5BWCcDDU8k6jVRj6W92tLTsGWWtJjUmWULeXcd9f84NX?maker=9FmeS15VAZjtpY8VSvt2ThfLUFEzQYoGBD1ErHPYNsY4","https://dexscreener.com/solana/5BWCcDDU8k6jVRj6W92tLTsGWWtJjUmWULeXcd9f84NX?maker=9FmeS15VAZjtpY8VSvt2ThfLUFEzQYoGBD1ErHPYNsY4")</f>
        <v/>
      </c>
    </row>
    <row r="100">
      <c r="A100" t="inlineStr">
        <is>
          <t>GAz1YW3rbjSKh3K54PKDp4dTJ8Pke6oMeHJSx7DPUv7T</t>
        </is>
      </c>
      <c r="B100" t="inlineStr">
        <is>
          <t>DGC</t>
        </is>
      </c>
      <c r="C100" t="n">
        <v>1</v>
      </c>
      <c r="D100" t="n">
        <v>-0.754</v>
      </c>
      <c r="E100" t="n">
        <v>-1</v>
      </c>
      <c r="F100" t="n">
        <v>0.974</v>
      </c>
      <c r="G100" t="n">
        <v>0</v>
      </c>
      <c r="H100" t="n">
        <v>1</v>
      </c>
      <c r="I100" t="n">
        <v>0</v>
      </c>
      <c r="J100" t="n">
        <v>-1</v>
      </c>
      <c r="K100" t="n">
        <v>-1</v>
      </c>
      <c r="L100">
        <f>HYPERLINK("https://www.defined.fi/sol/GAz1YW3rbjSKh3K54PKDp4dTJ8Pke6oMeHJSx7DPUv7T?maker=9FmeS15VAZjtpY8VSvt2ThfLUFEzQYoGBD1ErHPYNsY4","https://www.defined.fi/sol/GAz1YW3rbjSKh3K54PKDp4dTJ8Pke6oMeHJSx7DPUv7T?maker=9FmeS15VAZjtpY8VSvt2ThfLUFEzQYoGBD1ErHPYNsY4")</f>
        <v/>
      </c>
      <c r="M100">
        <f>HYPERLINK("https://dexscreener.com/solana/GAz1YW3rbjSKh3K54PKDp4dTJ8Pke6oMeHJSx7DPUv7T?maker=9FmeS15VAZjtpY8VSvt2ThfLUFEzQYoGBD1ErHPYNsY4","https://dexscreener.com/solana/GAz1YW3rbjSKh3K54PKDp4dTJ8Pke6oMeHJSx7DPUv7T?maker=9FmeS15VAZjtpY8VSvt2ThfLUFEzQYoGBD1ErHPYNsY4")</f>
        <v/>
      </c>
    </row>
    <row r="101">
      <c r="A101" t="inlineStr">
        <is>
          <t>7mngpTKBzmpa9JKRTKy4qQxzKqRHst2yZ6T4WK6gpump</t>
        </is>
      </c>
      <c r="B101" t="inlineStr">
        <is>
          <t>Janus</t>
        </is>
      </c>
      <c r="C101" t="n">
        <v>1</v>
      </c>
      <c r="D101" t="n">
        <v>3.43</v>
      </c>
      <c r="E101" t="n">
        <v>1.01</v>
      </c>
      <c r="F101" t="n">
        <v>3.39</v>
      </c>
      <c r="G101" t="n">
        <v>6.26</v>
      </c>
      <c r="H101" t="n">
        <v>1</v>
      </c>
      <c r="I101" t="n">
        <v>1</v>
      </c>
      <c r="J101" t="n">
        <v>-1</v>
      </c>
      <c r="K101" t="n">
        <v>-1</v>
      </c>
      <c r="L101">
        <f>HYPERLINK("https://www.defined.fi/sol/7mngpTKBzmpa9JKRTKy4qQxzKqRHst2yZ6T4WK6gpump?maker=9FmeS15VAZjtpY8VSvt2ThfLUFEzQYoGBD1ErHPYNsY4","https://www.defined.fi/sol/7mngpTKBzmpa9JKRTKy4qQxzKqRHst2yZ6T4WK6gpump?maker=9FmeS15VAZjtpY8VSvt2ThfLUFEzQYoGBD1ErHPYNsY4")</f>
        <v/>
      </c>
      <c r="M101">
        <f>HYPERLINK("https://dexscreener.com/solana/7mngpTKBzmpa9JKRTKy4qQxzKqRHst2yZ6T4WK6gpump?maker=9FmeS15VAZjtpY8VSvt2ThfLUFEzQYoGBD1ErHPYNsY4","https://dexscreener.com/solana/7mngpTKBzmpa9JKRTKy4qQxzKqRHst2yZ6T4WK6gpump?maker=9FmeS15VAZjtpY8VSvt2ThfLUFEzQYoGBD1ErHPYNsY4")</f>
        <v/>
      </c>
    </row>
    <row r="102">
      <c r="A102" t="inlineStr">
        <is>
          <t>BAN9wfYGYSBzckv99eW7DcPic4j4gWu4u7na7ApUGWBS</t>
        </is>
      </c>
      <c r="B102" t="inlineStr">
        <is>
          <t>memes</t>
        </is>
      </c>
      <c r="C102" t="n">
        <v>1</v>
      </c>
      <c r="D102" t="n">
        <v>8.06</v>
      </c>
      <c r="E102" t="n">
        <v>7.6</v>
      </c>
      <c r="F102" t="n">
        <v>1.06</v>
      </c>
      <c r="G102" t="n">
        <v>8.81</v>
      </c>
      <c r="H102" t="n">
        <v>1</v>
      </c>
      <c r="I102" t="n">
        <v>1</v>
      </c>
      <c r="J102" t="n">
        <v>-1</v>
      </c>
      <c r="K102" t="n">
        <v>-1</v>
      </c>
      <c r="L102">
        <f>HYPERLINK("https://www.defined.fi/sol/BAN9wfYGYSBzckv99eW7DcPic4j4gWu4u7na7ApUGWBS?maker=9FmeS15VAZjtpY8VSvt2ThfLUFEzQYoGBD1ErHPYNsY4","https://www.defined.fi/sol/BAN9wfYGYSBzckv99eW7DcPic4j4gWu4u7na7ApUGWBS?maker=9FmeS15VAZjtpY8VSvt2ThfLUFEzQYoGBD1ErHPYNsY4")</f>
        <v/>
      </c>
      <c r="M102">
        <f>HYPERLINK("https://dexscreener.com/solana/BAN9wfYGYSBzckv99eW7DcPic4j4gWu4u7na7ApUGWBS?maker=9FmeS15VAZjtpY8VSvt2ThfLUFEzQYoGBD1ErHPYNsY4","https://dexscreener.com/solana/BAN9wfYGYSBzckv99eW7DcPic4j4gWu4u7na7ApUGWBS?maker=9FmeS15VAZjtpY8VSvt2ThfLUFEzQYoGBD1ErHPYNsY4")</f>
        <v/>
      </c>
    </row>
    <row r="103">
      <c r="A103" t="inlineStr">
        <is>
          <t>NmpfpJ7s7UBA4dLbrHVe8utkZqGjCEf2w552uZ5pump</t>
        </is>
      </c>
      <c r="B103" t="inlineStr">
        <is>
          <t>AUTER</t>
        </is>
      </c>
      <c r="C103" t="n">
        <v>1</v>
      </c>
      <c r="D103" t="n">
        <v>4.93</v>
      </c>
      <c r="E103" t="n">
        <v>0.25</v>
      </c>
      <c r="F103" t="n">
        <v>19.64</v>
      </c>
      <c r="G103" t="n">
        <v>24.57</v>
      </c>
      <c r="H103" t="n">
        <v>2</v>
      </c>
      <c r="I103" t="n">
        <v>2</v>
      </c>
      <c r="J103" t="n">
        <v>-1</v>
      </c>
      <c r="K103" t="n">
        <v>-1</v>
      </c>
      <c r="L103">
        <f>HYPERLINK("https://www.defined.fi/sol/NmpfpJ7s7UBA4dLbrHVe8utkZqGjCEf2w552uZ5pump?maker=9FmeS15VAZjtpY8VSvt2ThfLUFEzQYoGBD1ErHPYNsY4","https://www.defined.fi/sol/NmpfpJ7s7UBA4dLbrHVe8utkZqGjCEf2w552uZ5pump?maker=9FmeS15VAZjtpY8VSvt2ThfLUFEzQYoGBD1ErHPYNsY4")</f>
        <v/>
      </c>
      <c r="M103">
        <f>HYPERLINK("https://dexscreener.com/solana/NmpfpJ7s7UBA4dLbrHVe8utkZqGjCEf2w552uZ5pump?maker=9FmeS15VAZjtpY8VSvt2ThfLUFEzQYoGBD1ErHPYNsY4","https://dexscreener.com/solana/NmpfpJ7s7UBA4dLbrHVe8utkZqGjCEf2w552uZ5pump?maker=9FmeS15VAZjtpY8VSvt2ThfLUFEzQYoGBD1ErHPYNsY4")</f>
        <v/>
      </c>
    </row>
    <row r="104">
      <c r="A104" t="inlineStr">
        <is>
          <t>2no17hPPqUVth8xDFVDs5NLjsTQr6bzfavw3FFcspump</t>
        </is>
      </c>
      <c r="B104" t="inlineStr">
        <is>
          <t>KAMONKE</t>
        </is>
      </c>
      <c r="C104" t="n">
        <v>1</v>
      </c>
      <c r="D104" t="n">
        <v>1.26</v>
      </c>
      <c r="E104" t="n">
        <v>0.43</v>
      </c>
      <c r="F104" t="n">
        <v>2.93</v>
      </c>
      <c r="G104" t="n">
        <v>0</v>
      </c>
      <c r="H104" t="n">
        <v>1</v>
      </c>
      <c r="I104" t="n">
        <v>0</v>
      </c>
      <c r="J104" t="n">
        <v>-1</v>
      </c>
      <c r="K104" t="n">
        <v>-1</v>
      </c>
      <c r="L104">
        <f>HYPERLINK("https://www.defined.fi/sol/2no17hPPqUVth8xDFVDs5NLjsTQr6bzfavw3FFcspump?maker=9FmeS15VAZjtpY8VSvt2ThfLUFEzQYoGBD1ErHPYNsY4","https://www.defined.fi/sol/2no17hPPqUVth8xDFVDs5NLjsTQr6bzfavw3FFcspump?maker=9FmeS15VAZjtpY8VSvt2ThfLUFEzQYoGBD1ErHPYNsY4")</f>
        <v/>
      </c>
      <c r="M104">
        <f>HYPERLINK("https://dexscreener.com/solana/2no17hPPqUVth8xDFVDs5NLjsTQr6bzfavw3FFcspump?maker=9FmeS15VAZjtpY8VSvt2ThfLUFEzQYoGBD1ErHPYNsY4","https://dexscreener.com/solana/2no17hPPqUVth8xDFVDs5NLjsTQr6bzfavw3FFcspump?maker=9FmeS15VAZjtpY8VSvt2ThfLUFEzQYoGBD1ErHPYNsY4")</f>
        <v/>
      </c>
    </row>
    <row r="105">
      <c r="A105" t="inlineStr">
        <is>
          <t>8LRZGbQjvZdtv4BHLxZraK41Fevds2B3MhdU3PMBpump</t>
        </is>
      </c>
      <c r="B105" t="inlineStr">
        <is>
          <t>unknown_8LRZ</t>
        </is>
      </c>
      <c r="C105" t="n">
        <v>1</v>
      </c>
      <c r="D105" t="n">
        <v>-15.1</v>
      </c>
      <c r="E105" t="n">
        <v>-0.77</v>
      </c>
      <c r="F105" t="n">
        <v>19.54</v>
      </c>
      <c r="G105" t="n">
        <v>0</v>
      </c>
      <c r="H105" t="n">
        <v>1</v>
      </c>
      <c r="I105" t="n">
        <v>0</v>
      </c>
      <c r="J105" t="n">
        <v>-1</v>
      </c>
      <c r="K105" t="n">
        <v>-1</v>
      </c>
      <c r="L105">
        <f>HYPERLINK("https://www.defined.fi/sol/8LRZGbQjvZdtv4BHLxZraK41Fevds2B3MhdU3PMBpump?maker=9FmeS15VAZjtpY8VSvt2ThfLUFEzQYoGBD1ErHPYNsY4","https://www.defined.fi/sol/8LRZGbQjvZdtv4BHLxZraK41Fevds2B3MhdU3PMBpump?maker=9FmeS15VAZjtpY8VSvt2ThfLUFEzQYoGBD1ErHPYNsY4")</f>
        <v/>
      </c>
      <c r="M105">
        <f>HYPERLINK("https://dexscreener.com/solana/8LRZGbQjvZdtv4BHLxZraK41Fevds2B3MhdU3PMBpump?maker=9FmeS15VAZjtpY8VSvt2ThfLUFEzQYoGBD1ErHPYNsY4","https://dexscreener.com/solana/8LRZGbQjvZdtv4BHLxZraK41Fevds2B3MhdU3PMBpump?maker=9FmeS15VAZjtpY8VSvt2ThfLUFEzQYoGBD1ErHPYNsY4")</f>
        <v/>
      </c>
    </row>
    <row r="106">
      <c r="A106" t="inlineStr">
        <is>
          <t>HtCqD3o5aF1RXcyGi6AW11PoB3bZmFdA8kvVyhJrpump</t>
        </is>
      </c>
      <c r="B106" t="inlineStr">
        <is>
          <t>GMika</t>
        </is>
      </c>
      <c r="C106" t="n">
        <v>1</v>
      </c>
      <c r="D106" t="n">
        <v>0.855</v>
      </c>
      <c r="E106" t="n">
        <v>0.03</v>
      </c>
      <c r="F106" t="n">
        <v>29.29</v>
      </c>
      <c r="G106" t="n">
        <v>30.14</v>
      </c>
      <c r="H106" t="n">
        <v>2</v>
      </c>
      <c r="I106" t="n">
        <v>2</v>
      </c>
      <c r="J106" t="n">
        <v>-1</v>
      </c>
      <c r="K106" t="n">
        <v>-1</v>
      </c>
      <c r="L106">
        <f>HYPERLINK("https://www.defined.fi/sol/HtCqD3o5aF1RXcyGi6AW11PoB3bZmFdA8kvVyhJrpump?maker=9FmeS15VAZjtpY8VSvt2ThfLUFEzQYoGBD1ErHPYNsY4","https://www.defined.fi/sol/HtCqD3o5aF1RXcyGi6AW11PoB3bZmFdA8kvVyhJrpump?maker=9FmeS15VAZjtpY8VSvt2ThfLUFEzQYoGBD1ErHPYNsY4")</f>
        <v/>
      </c>
      <c r="M106">
        <f>HYPERLINK("https://dexscreener.com/solana/HtCqD3o5aF1RXcyGi6AW11PoB3bZmFdA8kvVyhJrpump?maker=9FmeS15VAZjtpY8VSvt2ThfLUFEzQYoGBD1ErHPYNsY4","https://dexscreener.com/solana/HtCqD3o5aF1RXcyGi6AW11PoB3bZmFdA8kvVyhJrpump?maker=9FmeS15VAZjtpY8VSvt2ThfLUFEzQYoGBD1ErHPYNsY4")</f>
        <v/>
      </c>
    </row>
    <row r="107">
      <c r="A107" t="inlineStr">
        <is>
          <t>DUxMpUNZKN6YbbaAGQEXuU5xn18V79ax2QSNY961T5CS</t>
        </is>
      </c>
      <c r="B107" t="inlineStr">
        <is>
          <t>fartnanny</t>
        </is>
      </c>
      <c r="C107" t="n">
        <v>1</v>
      </c>
      <c r="D107" t="n">
        <v>-5.5</v>
      </c>
      <c r="E107" t="n">
        <v>-0.93</v>
      </c>
      <c r="F107" t="n">
        <v>5.91</v>
      </c>
      <c r="G107" t="n">
        <v>0</v>
      </c>
      <c r="H107" t="n">
        <v>2</v>
      </c>
      <c r="I107" t="n">
        <v>0</v>
      </c>
      <c r="J107" t="n">
        <v>-1</v>
      </c>
      <c r="K107" t="n">
        <v>-1</v>
      </c>
      <c r="L107">
        <f>HYPERLINK("https://www.defined.fi/sol/DUxMpUNZKN6YbbaAGQEXuU5xn18V79ax2QSNY961T5CS?maker=9FmeS15VAZjtpY8VSvt2ThfLUFEzQYoGBD1ErHPYNsY4","https://www.defined.fi/sol/DUxMpUNZKN6YbbaAGQEXuU5xn18V79ax2QSNY961T5CS?maker=9FmeS15VAZjtpY8VSvt2ThfLUFEzQYoGBD1ErHPYNsY4")</f>
        <v/>
      </c>
      <c r="M107">
        <f>HYPERLINK("https://dexscreener.com/solana/DUxMpUNZKN6YbbaAGQEXuU5xn18V79ax2QSNY961T5CS?maker=9FmeS15VAZjtpY8VSvt2ThfLUFEzQYoGBD1ErHPYNsY4","https://dexscreener.com/solana/DUxMpUNZKN6YbbaAGQEXuU5xn18V79ax2QSNY961T5CS?maker=9FmeS15VAZjtpY8VSvt2ThfLUFEzQYoGBD1ErHPYNsY4")</f>
        <v/>
      </c>
    </row>
    <row r="108">
      <c r="A108" t="inlineStr">
        <is>
          <t>GwZCYEwGo8eRFGYFo117fGVVGNnxanbUaXGGUqUTqT3F</t>
        </is>
      </c>
      <c r="B108" t="inlineStr">
        <is>
          <t>SHL0MS</t>
        </is>
      </c>
      <c r="C108" t="n">
        <v>1</v>
      </c>
      <c r="D108" t="n">
        <v>-2.76</v>
      </c>
      <c r="E108" t="n">
        <v>-0.93</v>
      </c>
      <c r="F108" t="n">
        <v>2.96</v>
      </c>
      <c r="G108" t="n">
        <v>0</v>
      </c>
      <c r="H108" t="n">
        <v>1</v>
      </c>
      <c r="I108" t="n">
        <v>0</v>
      </c>
      <c r="J108" t="n">
        <v>-1</v>
      </c>
      <c r="K108" t="n">
        <v>-1</v>
      </c>
      <c r="L108">
        <f>HYPERLINK("https://www.defined.fi/sol/GwZCYEwGo8eRFGYFo117fGVVGNnxanbUaXGGUqUTqT3F?maker=9FmeS15VAZjtpY8VSvt2ThfLUFEzQYoGBD1ErHPYNsY4","https://www.defined.fi/sol/GwZCYEwGo8eRFGYFo117fGVVGNnxanbUaXGGUqUTqT3F?maker=9FmeS15VAZjtpY8VSvt2ThfLUFEzQYoGBD1ErHPYNsY4")</f>
        <v/>
      </c>
      <c r="M108">
        <f>HYPERLINK("https://dexscreener.com/solana/GwZCYEwGo8eRFGYFo117fGVVGNnxanbUaXGGUqUTqT3F?maker=9FmeS15VAZjtpY8VSvt2ThfLUFEzQYoGBD1ErHPYNsY4","https://dexscreener.com/solana/GwZCYEwGo8eRFGYFo117fGVVGNnxanbUaXGGUqUTqT3F?maker=9FmeS15VAZjtpY8VSvt2ThfLUFEzQYoGBD1ErHPYNsY4")</f>
        <v/>
      </c>
    </row>
    <row r="109">
      <c r="A109" t="inlineStr">
        <is>
          <t>J7Ck2t7w488iUP1j947JbxDzgoUnit9gnUfGPZz5pump</t>
        </is>
      </c>
      <c r="B109" t="inlineStr">
        <is>
          <t>SPROTO</t>
        </is>
      </c>
      <c r="C109" t="n">
        <v>1</v>
      </c>
      <c r="D109" t="n">
        <v>11.7</v>
      </c>
      <c r="E109" t="n">
        <v>1.2</v>
      </c>
      <c r="F109" t="n">
        <v>9.73</v>
      </c>
      <c r="G109" t="n">
        <v>21.39</v>
      </c>
      <c r="H109" t="n">
        <v>2</v>
      </c>
      <c r="I109" t="n">
        <v>2</v>
      </c>
      <c r="J109" t="n">
        <v>-1</v>
      </c>
      <c r="K109" t="n">
        <v>-1</v>
      </c>
      <c r="L109">
        <f>HYPERLINK("https://www.defined.fi/sol/J7Ck2t7w488iUP1j947JbxDzgoUnit9gnUfGPZz5pump?maker=9FmeS15VAZjtpY8VSvt2ThfLUFEzQYoGBD1ErHPYNsY4","https://www.defined.fi/sol/J7Ck2t7w488iUP1j947JbxDzgoUnit9gnUfGPZz5pump?maker=9FmeS15VAZjtpY8VSvt2ThfLUFEzQYoGBD1ErHPYNsY4")</f>
        <v/>
      </c>
      <c r="M109">
        <f>HYPERLINK("https://dexscreener.com/solana/J7Ck2t7w488iUP1j947JbxDzgoUnit9gnUfGPZz5pump?maker=9FmeS15VAZjtpY8VSvt2ThfLUFEzQYoGBD1ErHPYNsY4","https://dexscreener.com/solana/J7Ck2t7w488iUP1j947JbxDzgoUnit9gnUfGPZz5pump?maker=9FmeS15VAZjtpY8VSvt2ThfLUFEzQYoGBD1ErHPYNsY4")</f>
        <v/>
      </c>
    </row>
    <row r="110">
      <c r="A110" t="inlineStr">
        <is>
          <t>4E44V95dQ4Jo5ccCCwVzduzZov4gX1GLK76dvSAKpump</t>
        </is>
      </c>
      <c r="B110" t="inlineStr">
        <is>
          <t>Virgin</t>
        </is>
      </c>
      <c r="C110" t="n">
        <v>1</v>
      </c>
      <c r="D110" t="n">
        <v>-2.71</v>
      </c>
      <c r="E110" t="n">
        <v>-0.93</v>
      </c>
      <c r="F110" t="n">
        <v>2.92</v>
      </c>
      <c r="G110" t="n">
        <v>0</v>
      </c>
      <c r="H110" t="n">
        <v>1</v>
      </c>
      <c r="I110" t="n">
        <v>0</v>
      </c>
      <c r="J110" t="n">
        <v>-1</v>
      </c>
      <c r="K110" t="n">
        <v>-1</v>
      </c>
      <c r="L110">
        <f>HYPERLINK("https://www.defined.fi/sol/4E44V95dQ4Jo5ccCCwVzduzZov4gX1GLK76dvSAKpump?maker=9FmeS15VAZjtpY8VSvt2ThfLUFEzQYoGBD1ErHPYNsY4","https://www.defined.fi/sol/4E44V95dQ4Jo5ccCCwVzduzZov4gX1GLK76dvSAKpump?maker=9FmeS15VAZjtpY8VSvt2ThfLUFEzQYoGBD1ErHPYNsY4")</f>
        <v/>
      </c>
      <c r="M110">
        <f>HYPERLINK("https://dexscreener.com/solana/4E44V95dQ4Jo5ccCCwVzduzZov4gX1GLK76dvSAKpump?maker=9FmeS15VAZjtpY8VSvt2ThfLUFEzQYoGBD1ErHPYNsY4","https://dexscreener.com/solana/4E44V95dQ4Jo5ccCCwVzduzZov4gX1GLK76dvSAKpump?maker=9FmeS15VAZjtpY8VSvt2ThfLUFEzQYoGBD1ErHPYNsY4")</f>
        <v/>
      </c>
    </row>
    <row r="111">
      <c r="A111" t="inlineStr">
        <is>
          <t>Bn4PNbFSeiifT4AP3SXoo8ybzuFTTzPmtWJK3Pq94RNv</t>
        </is>
      </c>
      <c r="B111" t="inlineStr">
        <is>
          <t>HERE</t>
        </is>
      </c>
      <c r="C111" t="n">
        <v>1</v>
      </c>
      <c r="D111" t="n">
        <v>-4.68</v>
      </c>
      <c r="E111" t="n">
        <v>-0.96</v>
      </c>
      <c r="F111" t="n">
        <v>4.88</v>
      </c>
      <c r="G111" t="n">
        <v>0</v>
      </c>
      <c r="H111" t="n">
        <v>1</v>
      </c>
      <c r="I111" t="n">
        <v>0</v>
      </c>
      <c r="J111" t="n">
        <v>-1</v>
      </c>
      <c r="K111" t="n">
        <v>-1</v>
      </c>
      <c r="L111">
        <f>HYPERLINK("https://www.defined.fi/sol/Bn4PNbFSeiifT4AP3SXoo8ybzuFTTzPmtWJK3Pq94RNv?maker=9FmeS15VAZjtpY8VSvt2ThfLUFEzQYoGBD1ErHPYNsY4","https://www.defined.fi/sol/Bn4PNbFSeiifT4AP3SXoo8ybzuFTTzPmtWJK3Pq94RNv?maker=9FmeS15VAZjtpY8VSvt2ThfLUFEzQYoGBD1ErHPYNsY4")</f>
        <v/>
      </c>
      <c r="M111">
        <f>HYPERLINK("https://dexscreener.com/solana/Bn4PNbFSeiifT4AP3SXoo8ybzuFTTzPmtWJK3Pq94RNv?maker=9FmeS15VAZjtpY8VSvt2ThfLUFEzQYoGBD1ErHPYNsY4","https://dexscreener.com/solana/Bn4PNbFSeiifT4AP3SXoo8ybzuFTTzPmtWJK3Pq94RNv?maker=9FmeS15VAZjtpY8VSvt2ThfLUFEzQYoGBD1ErHPYNsY4")</f>
        <v/>
      </c>
    </row>
    <row r="112">
      <c r="A112" t="inlineStr">
        <is>
          <t>ETZDTrZp1tWSTPHf22cyUXiv5xGzXuBFEwJAsE8ypump</t>
        </is>
      </c>
      <c r="B112" t="inlineStr">
        <is>
          <t>xcog</t>
        </is>
      </c>
      <c r="C112" t="n">
        <v>1</v>
      </c>
      <c r="D112" t="n">
        <v>69.28</v>
      </c>
      <c r="E112" t="n">
        <v>4.76</v>
      </c>
      <c r="F112" t="n">
        <v>14.56</v>
      </c>
      <c r="G112" t="n">
        <v>83.8</v>
      </c>
      <c r="H112" t="n">
        <v>2</v>
      </c>
      <c r="I112" t="n">
        <v>4</v>
      </c>
      <c r="J112" t="n">
        <v>-1</v>
      </c>
      <c r="K112" t="n">
        <v>-1</v>
      </c>
      <c r="L112">
        <f>HYPERLINK("https://www.defined.fi/sol/ETZDTrZp1tWSTPHf22cyUXiv5xGzXuBFEwJAsE8ypump?maker=9FmeS15VAZjtpY8VSvt2ThfLUFEzQYoGBD1ErHPYNsY4","https://www.defined.fi/sol/ETZDTrZp1tWSTPHf22cyUXiv5xGzXuBFEwJAsE8ypump?maker=9FmeS15VAZjtpY8VSvt2ThfLUFEzQYoGBD1ErHPYNsY4")</f>
        <v/>
      </c>
      <c r="M112">
        <f>HYPERLINK("https://dexscreener.com/solana/ETZDTrZp1tWSTPHf22cyUXiv5xGzXuBFEwJAsE8ypump?maker=9FmeS15VAZjtpY8VSvt2ThfLUFEzQYoGBD1ErHPYNsY4","https://dexscreener.com/solana/ETZDTrZp1tWSTPHf22cyUXiv5xGzXuBFEwJAsE8ypump?maker=9FmeS15VAZjtpY8VSvt2ThfLUFEzQYoGBD1ErHPYNsY4")</f>
        <v/>
      </c>
    </row>
    <row r="113">
      <c r="A113" t="inlineStr">
        <is>
          <t>C1kd92s3NekeR7fMonPwy4r2DkT6ncUm79xdvup6Vhb5</t>
        </is>
      </c>
      <c r="B113" t="inlineStr">
        <is>
          <t>WOJAKINHO</t>
        </is>
      </c>
      <c r="C113" t="n">
        <v>2</v>
      </c>
      <c r="D113" t="n">
        <v>-1.1</v>
      </c>
      <c r="E113" t="n">
        <v>-0.23</v>
      </c>
      <c r="F113" t="n">
        <v>4.86</v>
      </c>
      <c r="G113" t="n">
        <v>0</v>
      </c>
      <c r="H113" t="n">
        <v>1</v>
      </c>
      <c r="I113" t="n">
        <v>0</v>
      </c>
      <c r="J113" t="n">
        <v>-1</v>
      </c>
      <c r="K113" t="n">
        <v>-1</v>
      </c>
      <c r="L113">
        <f>HYPERLINK("https://www.defined.fi/sol/C1kd92s3NekeR7fMonPwy4r2DkT6ncUm79xdvup6Vhb5?maker=9FmeS15VAZjtpY8VSvt2ThfLUFEzQYoGBD1ErHPYNsY4","https://www.defined.fi/sol/C1kd92s3NekeR7fMonPwy4r2DkT6ncUm79xdvup6Vhb5?maker=9FmeS15VAZjtpY8VSvt2ThfLUFEzQYoGBD1ErHPYNsY4")</f>
        <v/>
      </c>
      <c r="M113">
        <f>HYPERLINK("https://dexscreener.com/solana/C1kd92s3NekeR7fMonPwy4r2DkT6ncUm79xdvup6Vhb5?maker=9FmeS15VAZjtpY8VSvt2ThfLUFEzQYoGBD1ErHPYNsY4","https://dexscreener.com/solana/C1kd92s3NekeR7fMonPwy4r2DkT6ncUm79xdvup6Vhb5?maker=9FmeS15VAZjtpY8VSvt2ThfLUFEzQYoGBD1ErHPYNsY4")</f>
        <v/>
      </c>
    </row>
    <row r="114">
      <c r="A114" t="inlineStr">
        <is>
          <t>FS5UMsknhbE4AFRLhuceisQyDeCUmwWvcTaaqXyRmabV</t>
        </is>
      </c>
      <c r="B114" t="inlineStr">
        <is>
          <t>BCAT</t>
        </is>
      </c>
      <c r="C114" t="n">
        <v>2</v>
      </c>
      <c r="D114" t="n">
        <v>-0.394</v>
      </c>
      <c r="E114" t="n">
        <v>-0.03</v>
      </c>
      <c r="F114" t="n">
        <v>12.18</v>
      </c>
      <c r="G114" t="n">
        <v>0.122</v>
      </c>
      <c r="H114" t="n">
        <v>1</v>
      </c>
      <c r="I114" t="n">
        <v>0</v>
      </c>
      <c r="J114" t="n">
        <v>-1</v>
      </c>
      <c r="K114" t="n">
        <v>-1</v>
      </c>
      <c r="L114">
        <f>HYPERLINK("https://www.defined.fi/sol/FS5UMsknhbE4AFRLhuceisQyDeCUmwWvcTaaqXyRmabV?maker=9FmeS15VAZjtpY8VSvt2ThfLUFEzQYoGBD1ErHPYNsY4","https://www.defined.fi/sol/FS5UMsknhbE4AFRLhuceisQyDeCUmwWvcTaaqXyRmabV?maker=9FmeS15VAZjtpY8VSvt2ThfLUFEzQYoGBD1ErHPYNsY4")</f>
        <v/>
      </c>
      <c r="M114">
        <f>HYPERLINK("https://dexscreener.com/solana/FS5UMsknhbE4AFRLhuceisQyDeCUmwWvcTaaqXyRmabV?maker=9FmeS15VAZjtpY8VSvt2ThfLUFEzQYoGBD1ErHPYNsY4","https://dexscreener.com/solana/FS5UMsknhbE4AFRLhuceisQyDeCUmwWvcTaaqXyRmabV?maker=9FmeS15VAZjtpY8VSvt2ThfLUFEzQYoGBD1ErHPYNsY4")</f>
        <v/>
      </c>
    </row>
    <row r="115">
      <c r="A115" t="inlineStr">
        <is>
          <t>GJuz9K3eAGWjjDTARtsSXuyGNUXnvAyrGSMdEYk1pump</t>
        </is>
      </c>
      <c r="B115" t="inlineStr">
        <is>
          <t>motch</t>
        </is>
      </c>
      <c r="C115" t="n">
        <v>2</v>
      </c>
      <c r="D115" t="n">
        <v>-3.35</v>
      </c>
      <c r="E115" t="n">
        <v>-0.61</v>
      </c>
      <c r="F115" t="n">
        <v>5.52</v>
      </c>
      <c r="G115" t="n">
        <v>0</v>
      </c>
      <c r="H115" t="n">
        <v>2</v>
      </c>
      <c r="I115" t="n">
        <v>0</v>
      </c>
      <c r="J115" t="n">
        <v>-1</v>
      </c>
      <c r="K115" t="n">
        <v>-1</v>
      </c>
      <c r="L115">
        <f>HYPERLINK("https://www.defined.fi/sol/GJuz9K3eAGWjjDTARtsSXuyGNUXnvAyrGSMdEYk1pump?maker=9FmeS15VAZjtpY8VSvt2ThfLUFEzQYoGBD1ErHPYNsY4","https://www.defined.fi/sol/GJuz9K3eAGWjjDTARtsSXuyGNUXnvAyrGSMdEYk1pump?maker=9FmeS15VAZjtpY8VSvt2ThfLUFEzQYoGBD1ErHPYNsY4")</f>
        <v/>
      </c>
      <c r="M115">
        <f>HYPERLINK("https://dexscreener.com/solana/GJuz9K3eAGWjjDTARtsSXuyGNUXnvAyrGSMdEYk1pump?maker=9FmeS15VAZjtpY8VSvt2ThfLUFEzQYoGBD1ErHPYNsY4","https://dexscreener.com/solana/GJuz9K3eAGWjjDTARtsSXuyGNUXnvAyrGSMdEYk1pump?maker=9FmeS15VAZjtpY8VSvt2ThfLUFEzQYoGBD1ErHPYNsY4")</f>
        <v/>
      </c>
    </row>
    <row r="116">
      <c r="A116" t="inlineStr">
        <is>
          <t>dmUxnpTp4BjCkMbrCrPu5yMs9W9RK8TpoYRBWd3pump</t>
        </is>
      </c>
      <c r="B116" t="inlineStr">
        <is>
          <t>WG</t>
        </is>
      </c>
      <c r="C116" t="n">
        <v>2</v>
      </c>
      <c r="D116" t="n">
        <v>-0.858</v>
      </c>
      <c r="E116" t="n">
        <v>-0.89</v>
      </c>
      <c r="F116" t="n">
        <v>0.968</v>
      </c>
      <c r="G116" t="n">
        <v>0</v>
      </c>
      <c r="H116" t="n">
        <v>1</v>
      </c>
      <c r="I116" t="n">
        <v>0</v>
      </c>
      <c r="J116" t="n">
        <v>-1</v>
      </c>
      <c r="K116" t="n">
        <v>-1</v>
      </c>
      <c r="L116">
        <f>HYPERLINK("https://www.defined.fi/sol/dmUxnpTp4BjCkMbrCrPu5yMs9W9RK8TpoYRBWd3pump?maker=9FmeS15VAZjtpY8VSvt2ThfLUFEzQYoGBD1ErHPYNsY4","https://www.defined.fi/sol/dmUxnpTp4BjCkMbrCrPu5yMs9W9RK8TpoYRBWd3pump?maker=9FmeS15VAZjtpY8VSvt2ThfLUFEzQYoGBD1ErHPYNsY4")</f>
        <v/>
      </c>
      <c r="M116">
        <f>HYPERLINK("https://dexscreener.com/solana/dmUxnpTp4BjCkMbrCrPu5yMs9W9RK8TpoYRBWd3pump?maker=9FmeS15VAZjtpY8VSvt2ThfLUFEzQYoGBD1ErHPYNsY4","https://dexscreener.com/solana/dmUxnpTp4BjCkMbrCrPu5yMs9W9RK8TpoYRBWd3pump?maker=9FmeS15VAZjtpY8VSvt2ThfLUFEzQYoGBD1ErHPYNsY4")</f>
        <v/>
      </c>
    </row>
    <row r="117">
      <c r="A117" t="inlineStr">
        <is>
          <t>Zu1wntdLK8e61JMyX6BCTYBMUKDdbkwtFtwLABepump</t>
        </is>
      </c>
      <c r="B117" t="inlineStr">
        <is>
          <t>popcorn</t>
        </is>
      </c>
      <c r="C117" t="n">
        <v>2</v>
      </c>
      <c r="D117" t="n">
        <v>-4.68</v>
      </c>
      <c r="E117" t="n">
        <v>-0.97</v>
      </c>
      <c r="F117" t="n">
        <v>4.85</v>
      </c>
      <c r="G117" t="n">
        <v>0</v>
      </c>
      <c r="H117" t="n">
        <v>1</v>
      </c>
      <c r="I117" t="n">
        <v>0</v>
      </c>
      <c r="J117" t="n">
        <v>-1</v>
      </c>
      <c r="K117" t="n">
        <v>-1</v>
      </c>
      <c r="L117">
        <f>HYPERLINK("https://www.defined.fi/sol/Zu1wntdLK8e61JMyX6BCTYBMUKDdbkwtFtwLABepump?maker=9FmeS15VAZjtpY8VSvt2ThfLUFEzQYoGBD1ErHPYNsY4","https://www.defined.fi/sol/Zu1wntdLK8e61JMyX6BCTYBMUKDdbkwtFtwLABepump?maker=9FmeS15VAZjtpY8VSvt2ThfLUFEzQYoGBD1ErHPYNsY4")</f>
        <v/>
      </c>
      <c r="M117">
        <f>HYPERLINK("https://dexscreener.com/solana/Zu1wntdLK8e61JMyX6BCTYBMUKDdbkwtFtwLABepump?maker=9FmeS15VAZjtpY8VSvt2ThfLUFEzQYoGBD1ErHPYNsY4","https://dexscreener.com/solana/Zu1wntdLK8e61JMyX6BCTYBMUKDdbkwtFtwLABepump?maker=9FmeS15VAZjtpY8VSvt2ThfLUFEzQYoGBD1ErHPYNsY4")</f>
        <v/>
      </c>
    </row>
    <row r="118">
      <c r="A118" t="inlineStr">
        <is>
          <t>7wU64AbsCqQKYqvdGEZsdyLRX3zrtwKdSNw1Ze6Rpump</t>
        </is>
      </c>
      <c r="B118" t="inlineStr">
        <is>
          <t>Memetics</t>
        </is>
      </c>
      <c r="C118" t="n">
        <v>2</v>
      </c>
      <c r="D118" t="n">
        <v>-3.5</v>
      </c>
      <c r="E118" t="n">
        <v>-0.36</v>
      </c>
      <c r="F118" t="n">
        <v>9.720000000000001</v>
      </c>
      <c r="G118" t="n">
        <v>5.63</v>
      </c>
      <c r="H118" t="n">
        <v>2</v>
      </c>
      <c r="I118" t="n">
        <v>1</v>
      </c>
      <c r="J118" t="n">
        <v>-1</v>
      </c>
      <c r="K118" t="n">
        <v>-1</v>
      </c>
      <c r="L118">
        <f>HYPERLINK("https://www.defined.fi/sol/7wU64AbsCqQKYqvdGEZsdyLRX3zrtwKdSNw1Ze6Rpump?maker=9FmeS15VAZjtpY8VSvt2ThfLUFEzQYoGBD1ErHPYNsY4","https://www.defined.fi/sol/7wU64AbsCqQKYqvdGEZsdyLRX3zrtwKdSNw1Ze6Rpump?maker=9FmeS15VAZjtpY8VSvt2ThfLUFEzQYoGBD1ErHPYNsY4")</f>
        <v/>
      </c>
      <c r="M118">
        <f>HYPERLINK("https://dexscreener.com/solana/7wU64AbsCqQKYqvdGEZsdyLRX3zrtwKdSNw1Ze6Rpump?maker=9FmeS15VAZjtpY8VSvt2ThfLUFEzQYoGBD1ErHPYNsY4","https://dexscreener.com/solana/7wU64AbsCqQKYqvdGEZsdyLRX3zrtwKdSNw1Ze6Rpump?maker=9FmeS15VAZjtpY8VSvt2ThfLUFEzQYoGBD1ErHPYNsY4")</f>
        <v/>
      </c>
    </row>
    <row r="119">
      <c r="A119" t="inlineStr">
        <is>
          <t>EY1Q2sHznXkQZ3iJSTwEai6q4p9SWHxTLkytonrnpump</t>
        </is>
      </c>
      <c r="B119" t="inlineStr">
        <is>
          <t>2b2t</t>
        </is>
      </c>
      <c r="C119" t="n">
        <v>2</v>
      </c>
      <c r="D119" t="n">
        <v>-1.72</v>
      </c>
      <c r="E119" t="n">
        <v>-0.57</v>
      </c>
      <c r="F119" t="n">
        <v>3.01</v>
      </c>
      <c r="G119" t="n">
        <v>0</v>
      </c>
      <c r="H119" t="n">
        <v>1</v>
      </c>
      <c r="I119" t="n">
        <v>0</v>
      </c>
      <c r="J119" t="n">
        <v>-1</v>
      </c>
      <c r="K119" t="n">
        <v>-1</v>
      </c>
      <c r="L119">
        <f>HYPERLINK("https://www.defined.fi/sol/EY1Q2sHznXkQZ3iJSTwEai6q4p9SWHxTLkytonrnpump?maker=9FmeS15VAZjtpY8VSvt2ThfLUFEzQYoGBD1ErHPYNsY4","https://www.defined.fi/sol/EY1Q2sHznXkQZ3iJSTwEai6q4p9SWHxTLkytonrnpump?maker=9FmeS15VAZjtpY8VSvt2ThfLUFEzQYoGBD1ErHPYNsY4")</f>
        <v/>
      </c>
      <c r="M119">
        <f>HYPERLINK("https://dexscreener.com/solana/EY1Q2sHznXkQZ3iJSTwEai6q4p9SWHxTLkytonrnpump?maker=9FmeS15VAZjtpY8VSvt2ThfLUFEzQYoGBD1ErHPYNsY4","https://dexscreener.com/solana/EY1Q2sHznXkQZ3iJSTwEai6q4p9SWHxTLkytonrnpump?maker=9FmeS15VAZjtpY8VSvt2ThfLUFEzQYoGBD1ErHPYNsY4")</f>
        <v/>
      </c>
    </row>
    <row r="120">
      <c r="A120" t="inlineStr">
        <is>
          <t>8Wad1xMEXHQND2B1L2b2tcP1eDpSpRkY61SRMmyFpump</t>
        </is>
      </c>
      <c r="B120" t="inlineStr">
        <is>
          <t>NOICE</t>
        </is>
      </c>
      <c r="C120" t="n">
        <v>2</v>
      </c>
      <c r="D120" t="n">
        <v>0.232</v>
      </c>
      <c r="E120" t="n">
        <v>0.48</v>
      </c>
      <c r="F120" t="n">
        <v>0.484</v>
      </c>
      <c r="G120" t="n">
        <v>0.716</v>
      </c>
      <c r="H120" t="n">
        <v>1</v>
      </c>
      <c r="I120" t="n">
        <v>1</v>
      </c>
      <c r="J120" t="n">
        <v>-1</v>
      </c>
      <c r="K120" t="n">
        <v>-1</v>
      </c>
      <c r="L120">
        <f>HYPERLINK("https://www.defined.fi/sol/8Wad1xMEXHQND2B1L2b2tcP1eDpSpRkY61SRMmyFpump?maker=9FmeS15VAZjtpY8VSvt2ThfLUFEzQYoGBD1ErHPYNsY4","https://www.defined.fi/sol/8Wad1xMEXHQND2B1L2b2tcP1eDpSpRkY61SRMmyFpump?maker=9FmeS15VAZjtpY8VSvt2ThfLUFEzQYoGBD1ErHPYNsY4")</f>
        <v/>
      </c>
      <c r="M120">
        <f>HYPERLINK("https://dexscreener.com/solana/8Wad1xMEXHQND2B1L2b2tcP1eDpSpRkY61SRMmyFpump?maker=9FmeS15VAZjtpY8VSvt2ThfLUFEzQYoGBD1ErHPYNsY4","https://dexscreener.com/solana/8Wad1xMEXHQND2B1L2b2tcP1eDpSpRkY61SRMmyFpump?maker=9FmeS15VAZjtpY8VSvt2ThfLUFEzQYoGBD1ErHPYNsY4")</f>
        <v/>
      </c>
    </row>
    <row r="121">
      <c r="A121" t="inlineStr">
        <is>
          <t>BwHyjg6NjrVUMf58wCpfira3m695aaSuXNjV1hQ8pump</t>
        </is>
      </c>
      <c r="B121" t="inlineStr">
        <is>
          <t>FSN3000</t>
        </is>
      </c>
      <c r="C121" t="n">
        <v>2</v>
      </c>
      <c r="D121" t="n">
        <v>-1.35</v>
      </c>
      <c r="E121" t="n">
        <v>-0.46</v>
      </c>
      <c r="F121" t="n">
        <v>2.9</v>
      </c>
      <c r="G121" t="n">
        <v>0</v>
      </c>
      <c r="H121" t="n">
        <v>1</v>
      </c>
      <c r="I121" t="n">
        <v>0</v>
      </c>
      <c r="J121" t="n">
        <v>-1</v>
      </c>
      <c r="K121" t="n">
        <v>-1</v>
      </c>
      <c r="L121">
        <f>HYPERLINK("https://www.defined.fi/sol/BwHyjg6NjrVUMf58wCpfira3m695aaSuXNjV1hQ8pump?maker=9FmeS15VAZjtpY8VSvt2ThfLUFEzQYoGBD1ErHPYNsY4","https://www.defined.fi/sol/BwHyjg6NjrVUMf58wCpfira3m695aaSuXNjV1hQ8pump?maker=9FmeS15VAZjtpY8VSvt2ThfLUFEzQYoGBD1ErHPYNsY4")</f>
        <v/>
      </c>
      <c r="M121">
        <f>HYPERLINK("https://dexscreener.com/solana/BwHyjg6NjrVUMf58wCpfira3m695aaSuXNjV1hQ8pump?maker=9FmeS15VAZjtpY8VSvt2ThfLUFEzQYoGBD1ErHPYNsY4","https://dexscreener.com/solana/BwHyjg6NjrVUMf58wCpfira3m695aaSuXNjV1hQ8pump?maker=9FmeS15VAZjtpY8VSvt2ThfLUFEzQYoGBD1ErHPYNsY4")</f>
        <v/>
      </c>
    </row>
    <row r="122">
      <c r="A122" t="inlineStr">
        <is>
          <t>7KNphPB6RMyUUN7Q57wwGuPWEDhZn6Qe7drka8LYmFfw</t>
        </is>
      </c>
      <c r="B122" t="inlineStr">
        <is>
          <t>CHUNG</t>
        </is>
      </c>
      <c r="C122" t="n">
        <v>2</v>
      </c>
      <c r="D122" t="n">
        <v>2.59</v>
      </c>
      <c r="E122" t="n">
        <v>0.07000000000000001</v>
      </c>
      <c r="F122" t="n">
        <v>35.55</v>
      </c>
      <c r="G122" t="n">
        <v>13.47</v>
      </c>
      <c r="H122" t="n">
        <v>3</v>
      </c>
      <c r="I122" t="n">
        <v>0</v>
      </c>
      <c r="J122" t="n">
        <v>-1</v>
      </c>
      <c r="K122" t="n">
        <v>-1</v>
      </c>
      <c r="L122">
        <f>HYPERLINK("https://www.defined.fi/sol/7KNphPB6RMyUUN7Q57wwGuPWEDhZn6Qe7drka8LYmFfw?maker=9FmeS15VAZjtpY8VSvt2ThfLUFEzQYoGBD1ErHPYNsY4","https://www.defined.fi/sol/7KNphPB6RMyUUN7Q57wwGuPWEDhZn6Qe7drka8LYmFfw?maker=9FmeS15VAZjtpY8VSvt2ThfLUFEzQYoGBD1ErHPYNsY4")</f>
        <v/>
      </c>
      <c r="M122">
        <f>HYPERLINK("https://dexscreener.com/solana/7KNphPB6RMyUUN7Q57wwGuPWEDhZn6Qe7drka8LYmFfw?maker=9FmeS15VAZjtpY8VSvt2ThfLUFEzQYoGBD1ErHPYNsY4","https://dexscreener.com/solana/7KNphPB6RMyUUN7Q57wwGuPWEDhZn6Qe7drka8LYmFfw?maker=9FmeS15VAZjtpY8VSvt2ThfLUFEzQYoGBD1ErHPYNsY4")</f>
        <v/>
      </c>
    </row>
    <row r="123">
      <c r="A123" t="inlineStr">
        <is>
          <t>9umD3JVaQpkPCFxmb4JwwPXpmTQodcMc7559jEmLpump</t>
        </is>
      </c>
      <c r="B123" t="inlineStr">
        <is>
          <t>FR</t>
        </is>
      </c>
      <c r="C123" t="n">
        <v>2</v>
      </c>
      <c r="D123" t="n">
        <v>-3.58</v>
      </c>
      <c r="E123" t="n">
        <v>-0.9399999999999999</v>
      </c>
      <c r="F123" t="n">
        <v>3.79</v>
      </c>
      <c r="G123" t="n">
        <v>0</v>
      </c>
      <c r="H123" t="n">
        <v>2</v>
      </c>
      <c r="I123" t="n">
        <v>0</v>
      </c>
      <c r="J123" t="n">
        <v>-1</v>
      </c>
      <c r="K123" t="n">
        <v>-1</v>
      </c>
      <c r="L123">
        <f>HYPERLINK("https://www.defined.fi/sol/9umD3JVaQpkPCFxmb4JwwPXpmTQodcMc7559jEmLpump?maker=9FmeS15VAZjtpY8VSvt2ThfLUFEzQYoGBD1ErHPYNsY4","https://www.defined.fi/sol/9umD3JVaQpkPCFxmb4JwwPXpmTQodcMc7559jEmLpump?maker=9FmeS15VAZjtpY8VSvt2ThfLUFEzQYoGBD1ErHPYNsY4")</f>
        <v/>
      </c>
      <c r="M123">
        <f>HYPERLINK("https://dexscreener.com/solana/9umD3JVaQpkPCFxmb4JwwPXpmTQodcMc7559jEmLpump?maker=9FmeS15VAZjtpY8VSvt2ThfLUFEzQYoGBD1ErHPYNsY4","https://dexscreener.com/solana/9umD3JVaQpkPCFxmb4JwwPXpmTQodcMc7559jEmLpump?maker=9FmeS15VAZjtpY8VSvt2ThfLUFEzQYoGBD1ErHPYNsY4")</f>
        <v/>
      </c>
    </row>
    <row r="124">
      <c r="A124" t="inlineStr">
        <is>
          <t>xeq8wHPsiZyyz7HbHzzbhSjSBybWtM1bG3ptga4pump</t>
        </is>
      </c>
      <c r="B124" t="inlineStr">
        <is>
          <t>ROI</t>
        </is>
      </c>
      <c r="C124" t="n">
        <v>2</v>
      </c>
      <c r="D124" t="n">
        <v>-4.24</v>
      </c>
      <c r="E124" t="n">
        <v>-0.45</v>
      </c>
      <c r="F124" t="n">
        <v>9.48</v>
      </c>
      <c r="G124" t="n">
        <v>0</v>
      </c>
      <c r="H124" t="n">
        <v>1</v>
      </c>
      <c r="I124" t="n">
        <v>0</v>
      </c>
      <c r="J124" t="n">
        <v>-1</v>
      </c>
      <c r="K124" t="n">
        <v>-1</v>
      </c>
      <c r="L124">
        <f>HYPERLINK("https://www.defined.fi/sol/xeq8wHPsiZyyz7HbHzzbhSjSBybWtM1bG3ptga4pump?maker=9FmeS15VAZjtpY8VSvt2ThfLUFEzQYoGBD1ErHPYNsY4","https://www.defined.fi/sol/xeq8wHPsiZyyz7HbHzzbhSjSBybWtM1bG3ptga4pump?maker=9FmeS15VAZjtpY8VSvt2ThfLUFEzQYoGBD1ErHPYNsY4")</f>
        <v/>
      </c>
      <c r="M124">
        <f>HYPERLINK("https://dexscreener.com/solana/xeq8wHPsiZyyz7HbHzzbhSjSBybWtM1bG3ptga4pump?maker=9FmeS15VAZjtpY8VSvt2ThfLUFEzQYoGBD1ErHPYNsY4","https://dexscreener.com/solana/xeq8wHPsiZyyz7HbHzzbhSjSBybWtM1bG3ptga4pump?maker=9FmeS15VAZjtpY8VSvt2ThfLUFEzQYoGBD1ErHPYNsY4")</f>
        <v/>
      </c>
    </row>
    <row r="125">
      <c r="A125" t="inlineStr">
        <is>
          <t>6tFonYYPWPUJEGvXcZ72vBr7VCoZMPwAACewNqmktoYJ</t>
        </is>
      </c>
      <c r="B125" t="inlineStr">
        <is>
          <t>schlong</t>
        </is>
      </c>
      <c r="C125" t="n">
        <v>2</v>
      </c>
      <c r="D125" t="n">
        <v>-0.84</v>
      </c>
      <c r="E125" t="n">
        <v>-0.89</v>
      </c>
      <c r="F125" t="n">
        <v>0.949</v>
      </c>
      <c r="G125" t="n">
        <v>0</v>
      </c>
      <c r="H125" t="n">
        <v>1</v>
      </c>
      <c r="I125" t="n">
        <v>0</v>
      </c>
      <c r="J125" t="n">
        <v>-1</v>
      </c>
      <c r="K125" t="n">
        <v>-1</v>
      </c>
      <c r="L125">
        <f>HYPERLINK("https://www.defined.fi/sol/6tFonYYPWPUJEGvXcZ72vBr7VCoZMPwAACewNqmktoYJ?maker=9FmeS15VAZjtpY8VSvt2ThfLUFEzQYoGBD1ErHPYNsY4","https://www.defined.fi/sol/6tFonYYPWPUJEGvXcZ72vBr7VCoZMPwAACewNqmktoYJ?maker=9FmeS15VAZjtpY8VSvt2ThfLUFEzQYoGBD1ErHPYNsY4")</f>
        <v/>
      </c>
      <c r="M125">
        <f>HYPERLINK("https://dexscreener.com/solana/6tFonYYPWPUJEGvXcZ72vBr7VCoZMPwAACewNqmktoYJ?maker=9FmeS15VAZjtpY8VSvt2ThfLUFEzQYoGBD1ErHPYNsY4","https://dexscreener.com/solana/6tFonYYPWPUJEGvXcZ72vBr7VCoZMPwAACewNqmktoYJ?maker=9FmeS15VAZjtpY8VSvt2ThfLUFEzQYoGBD1ErHPYNsY4")</f>
        <v/>
      </c>
    </row>
    <row r="126">
      <c r="A126" t="inlineStr">
        <is>
          <t>AfkUkcoJ5Yt7eU9BwnF1RjRqt4fQG5zYV1eS1ytDk7FE</t>
        </is>
      </c>
      <c r="B126" t="inlineStr">
        <is>
          <t>contract</t>
        </is>
      </c>
      <c r="C126" t="n">
        <v>2</v>
      </c>
      <c r="D126" t="n">
        <v>0.238</v>
      </c>
      <c r="E126" t="n">
        <v>0.05</v>
      </c>
      <c r="F126" t="n">
        <v>4.81</v>
      </c>
      <c r="G126" t="n">
        <v>5.05</v>
      </c>
      <c r="H126" t="n">
        <v>1</v>
      </c>
      <c r="I126" t="n">
        <v>1</v>
      </c>
      <c r="J126" t="n">
        <v>-1</v>
      </c>
      <c r="K126" t="n">
        <v>-1</v>
      </c>
      <c r="L126">
        <f>HYPERLINK("https://www.defined.fi/sol/AfkUkcoJ5Yt7eU9BwnF1RjRqt4fQG5zYV1eS1ytDk7FE?maker=9FmeS15VAZjtpY8VSvt2ThfLUFEzQYoGBD1ErHPYNsY4","https://www.defined.fi/sol/AfkUkcoJ5Yt7eU9BwnF1RjRqt4fQG5zYV1eS1ytDk7FE?maker=9FmeS15VAZjtpY8VSvt2ThfLUFEzQYoGBD1ErHPYNsY4")</f>
        <v/>
      </c>
      <c r="M126">
        <f>HYPERLINK("https://dexscreener.com/solana/AfkUkcoJ5Yt7eU9BwnF1RjRqt4fQG5zYV1eS1ytDk7FE?maker=9FmeS15VAZjtpY8VSvt2ThfLUFEzQYoGBD1ErHPYNsY4","https://dexscreener.com/solana/AfkUkcoJ5Yt7eU9BwnF1RjRqt4fQG5zYV1eS1ytDk7FE?maker=9FmeS15VAZjtpY8VSvt2ThfLUFEzQYoGBD1ErHPYNsY4")</f>
        <v/>
      </c>
    </row>
    <row r="127">
      <c r="A127" t="inlineStr">
        <is>
          <t>FBe2JM94Zmnek5o9fAf1gn4DhGRJTp7bJgzBHmDFpump</t>
        </is>
      </c>
      <c r="B127" t="inlineStr">
        <is>
          <t>Goons</t>
        </is>
      </c>
      <c r="C127" t="n">
        <v>2</v>
      </c>
      <c r="D127" t="n">
        <v>-0.187</v>
      </c>
      <c r="E127" t="n">
        <v>-0.02</v>
      </c>
      <c r="F127" t="n">
        <v>9.49</v>
      </c>
      <c r="G127" t="n">
        <v>9.140000000000001</v>
      </c>
      <c r="H127" t="n">
        <v>1</v>
      </c>
      <c r="I127" t="n">
        <v>1</v>
      </c>
      <c r="J127" t="n">
        <v>-1</v>
      </c>
      <c r="K127" t="n">
        <v>-1</v>
      </c>
      <c r="L127">
        <f>HYPERLINK("https://www.defined.fi/sol/FBe2JM94Zmnek5o9fAf1gn4DhGRJTp7bJgzBHmDFpump?maker=9FmeS15VAZjtpY8VSvt2ThfLUFEzQYoGBD1ErHPYNsY4","https://www.defined.fi/sol/FBe2JM94Zmnek5o9fAf1gn4DhGRJTp7bJgzBHmDFpump?maker=9FmeS15VAZjtpY8VSvt2ThfLUFEzQYoGBD1ErHPYNsY4")</f>
        <v/>
      </c>
      <c r="M127">
        <f>HYPERLINK("https://dexscreener.com/solana/FBe2JM94Zmnek5o9fAf1gn4DhGRJTp7bJgzBHmDFpump?maker=9FmeS15VAZjtpY8VSvt2ThfLUFEzQYoGBD1ErHPYNsY4","https://dexscreener.com/solana/FBe2JM94Zmnek5o9fAf1gn4DhGRJTp7bJgzBHmDFpump?maker=9FmeS15VAZjtpY8VSvt2ThfLUFEzQYoGBD1ErHPYNsY4")</f>
        <v/>
      </c>
    </row>
    <row r="128">
      <c r="A128" t="inlineStr">
        <is>
          <t>HkzxcLMCFFCvsA1zfzfTWgpsCGAJW2n7eu6EVwPspump</t>
        </is>
      </c>
      <c r="B128" t="inlineStr">
        <is>
          <t>OP</t>
        </is>
      </c>
      <c r="C128" t="n">
        <v>2</v>
      </c>
      <c r="D128" t="n">
        <v>36.29</v>
      </c>
      <c r="E128" t="n">
        <v>12</v>
      </c>
      <c r="F128" t="n">
        <v>2.95</v>
      </c>
      <c r="G128" t="n">
        <v>39.24</v>
      </c>
      <c r="H128" t="n">
        <v>3</v>
      </c>
      <c r="I128" t="n">
        <v>3</v>
      </c>
      <c r="J128" t="n">
        <v>-1</v>
      </c>
      <c r="K128" t="n">
        <v>-1</v>
      </c>
      <c r="L128">
        <f>HYPERLINK("https://www.defined.fi/sol/HkzxcLMCFFCvsA1zfzfTWgpsCGAJW2n7eu6EVwPspump?maker=9FmeS15VAZjtpY8VSvt2ThfLUFEzQYoGBD1ErHPYNsY4","https://www.defined.fi/sol/HkzxcLMCFFCvsA1zfzfTWgpsCGAJW2n7eu6EVwPspump?maker=9FmeS15VAZjtpY8VSvt2ThfLUFEzQYoGBD1ErHPYNsY4")</f>
        <v/>
      </c>
      <c r="M128">
        <f>HYPERLINK("https://dexscreener.com/solana/HkzxcLMCFFCvsA1zfzfTWgpsCGAJW2n7eu6EVwPspump?maker=9FmeS15VAZjtpY8VSvt2ThfLUFEzQYoGBD1ErHPYNsY4","https://dexscreener.com/solana/HkzxcLMCFFCvsA1zfzfTWgpsCGAJW2n7eu6EVwPspump?maker=9FmeS15VAZjtpY8VSvt2ThfLUFEzQYoGBD1ErHPYNsY4")</f>
        <v/>
      </c>
    </row>
    <row r="129">
      <c r="A129" t="inlineStr">
        <is>
          <t>D3kNcq43nXta2FBaG4pRyH89mrGACdtk9ycdPnv7pump</t>
        </is>
      </c>
      <c r="B129" t="inlineStr">
        <is>
          <t>Storm</t>
        </is>
      </c>
      <c r="C129" t="n">
        <v>2</v>
      </c>
      <c r="D129" t="n">
        <v>-11.63</v>
      </c>
      <c r="E129" t="n">
        <v>-0.95</v>
      </c>
      <c r="F129" t="n">
        <v>12.29</v>
      </c>
      <c r="G129" t="n">
        <v>0</v>
      </c>
      <c r="H129" t="n">
        <v>2</v>
      </c>
      <c r="I129" t="n">
        <v>0</v>
      </c>
      <c r="J129" t="n">
        <v>-1</v>
      </c>
      <c r="K129" t="n">
        <v>-1</v>
      </c>
      <c r="L129">
        <f>HYPERLINK("https://www.defined.fi/sol/D3kNcq43nXta2FBaG4pRyH89mrGACdtk9ycdPnv7pump?maker=9FmeS15VAZjtpY8VSvt2ThfLUFEzQYoGBD1ErHPYNsY4","https://www.defined.fi/sol/D3kNcq43nXta2FBaG4pRyH89mrGACdtk9ycdPnv7pump?maker=9FmeS15VAZjtpY8VSvt2ThfLUFEzQYoGBD1ErHPYNsY4")</f>
        <v/>
      </c>
      <c r="M129">
        <f>HYPERLINK("https://dexscreener.com/solana/D3kNcq43nXta2FBaG4pRyH89mrGACdtk9ycdPnv7pump?maker=9FmeS15VAZjtpY8VSvt2ThfLUFEzQYoGBD1ErHPYNsY4","https://dexscreener.com/solana/D3kNcq43nXta2FBaG4pRyH89mrGACdtk9ycdPnv7pump?maker=9FmeS15VAZjtpY8VSvt2ThfLUFEzQYoGBD1ErHPYNsY4")</f>
        <v/>
      </c>
    </row>
    <row r="130">
      <c r="A130" t="inlineStr">
        <is>
          <t>HG2UzSAVGMQW48QMN3sVBAHjv3SUGwn8zbrF4RxCpump</t>
        </is>
      </c>
      <c r="B130" t="inlineStr">
        <is>
          <t>early</t>
        </is>
      </c>
      <c r="C130" t="n">
        <v>2</v>
      </c>
      <c r="D130" t="n">
        <v>-4.18</v>
      </c>
      <c r="E130" t="n">
        <v>-0.88</v>
      </c>
      <c r="F130" t="n">
        <v>4.73</v>
      </c>
      <c r="G130" t="n">
        <v>0</v>
      </c>
      <c r="H130" t="n">
        <v>1</v>
      </c>
      <c r="I130" t="n">
        <v>0</v>
      </c>
      <c r="J130" t="n">
        <v>-1</v>
      </c>
      <c r="K130" t="n">
        <v>-1</v>
      </c>
      <c r="L130">
        <f>HYPERLINK("https://www.defined.fi/sol/HG2UzSAVGMQW48QMN3sVBAHjv3SUGwn8zbrF4RxCpump?maker=9FmeS15VAZjtpY8VSvt2ThfLUFEzQYoGBD1ErHPYNsY4","https://www.defined.fi/sol/HG2UzSAVGMQW48QMN3sVBAHjv3SUGwn8zbrF4RxCpump?maker=9FmeS15VAZjtpY8VSvt2ThfLUFEzQYoGBD1ErHPYNsY4")</f>
        <v/>
      </c>
      <c r="M130">
        <f>HYPERLINK("https://dexscreener.com/solana/HG2UzSAVGMQW48QMN3sVBAHjv3SUGwn8zbrF4RxCpump?maker=9FmeS15VAZjtpY8VSvt2ThfLUFEzQYoGBD1ErHPYNsY4","https://dexscreener.com/solana/HG2UzSAVGMQW48QMN3sVBAHjv3SUGwn8zbrF4RxCpump?maker=9FmeS15VAZjtpY8VSvt2ThfLUFEzQYoGBD1ErHPYNsY4")</f>
        <v/>
      </c>
    </row>
    <row r="131">
      <c r="A131" t="inlineStr">
        <is>
          <t>DDx5JAMUxeLFx6u28f8FmxRnfdQkYVBYhqipPc8Kpump</t>
        </is>
      </c>
      <c r="B131" t="inlineStr">
        <is>
          <t>SIMO</t>
        </is>
      </c>
      <c r="C131" t="n">
        <v>2</v>
      </c>
      <c r="D131" t="n">
        <v>0.096</v>
      </c>
      <c r="E131" t="n">
        <v>0.01</v>
      </c>
      <c r="F131" t="n">
        <v>9.359999999999999</v>
      </c>
      <c r="G131" t="n">
        <v>9.460000000000001</v>
      </c>
      <c r="H131" t="n">
        <v>1</v>
      </c>
      <c r="I131" t="n">
        <v>1</v>
      </c>
      <c r="J131" t="n">
        <v>-1</v>
      </c>
      <c r="K131" t="n">
        <v>-1</v>
      </c>
      <c r="L131">
        <f>HYPERLINK("https://www.defined.fi/sol/DDx5JAMUxeLFx6u28f8FmxRnfdQkYVBYhqipPc8Kpump?maker=9FmeS15VAZjtpY8VSvt2ThfLUFEzQYoGBD1ErHPYNsY4","https://www.defined.fi/sol/DDx5JAMUxeLFx6u28f8FmxRnfdQkYVBYhqipPc8Kpump?maker=9FmeS15VAZjtpY8VSvt2ThfLUFEzQYoGBD1ErHPYNsY4")</f>
        <v/>
      </c>
      <c r="M131">
        <f>HYPERLINK("https://dexscreener.com/solana/DDx5JAMUxeLFx6u28f8FmxRnfdQkYVBYhqipPc8Kpump?maker=9FmeS15VAZjtpY8VSvt2ThfLUFEzQYoGBD1ErHPYNsY4","https://dexscreener.com/solana/DDx5JAMUxeLFx6u28f8FmxRnfdQkYVBYhqipPc8Kpump?maker=9FmeS15VAZjtpY8VSvt2ThfLUFEzQYoGBD1ErHPYNsY4")</f>
        <v/>
      </c>
    </row>
    <row r="132">
      <c r="A132" t="inlineStr">
        <is>
          <t>GbCBWwoJsYY5fyxbGarZCmRv6FaL8tTiEawNRZ5fpump</t>
        </is>
      </c>
      <c r="B132" t="inlineStr">
        <is>
          <t>SOLFESSION</t>
        </is>
      </c>
      <c r="C132" t="n">
        <v>2</v>
      </c>
      <c r="D132" t="n">
        <v>0.9320000000000001</v>
      </c>
      <c r="E132" t="n">
        <v>0.1</v>
      </c>
      <c r="F132" t="n">
        <v>9.52</v>
      </c>
      <c r="G132" t="n">
        <v>10.45</v>
      </c>
      <c r="H132" t="n">
        <v>1</v>
      </c>
      <c r="I132" t="n">
        <v>1</v>
      </c>
      <c r="J132" t="n">
        <v>-1</v>
      </c>
      <c r="K132" t="n">
        <v>-1</v>
      </c>
      <c r="L132">
        <f>HYPERLINK("https://www.defined.fi/sol/GbCBWwoJsYY5fyxbGarZCmRv6FaL8tTiEawNRZ5fpump?maker=9FmeS15VAZjtpY8VSvt2ThfLUFEzQYoGBD1ErHPYNsY4","https://www.defined.fi/sol/GbCBWwoJsYY5fyxbGarZCmRv6FaL8tTiEawNRZ5fpump?maker=9FmeS15VAZjtpY8VSvt2ThfLUFEzQYoGBD1ErHPYNsY4")</f>
        <v/>
      </c>
      <c r="M132">
        <f>HYPERLINK("https://dexscreener.com/solana/GbCBWwoJsYY5fyxbGarZCmRv6FaL8tTiEawNRZ5fpump?maker=9FmeS15VAZjtpY8VSvt2ThfLUFEzQYoGBD1ErHPYNsY4","https://dexscreener.com/solana/GbCBWwoJsYY5fyxbGarZCmRv6FaL8tTiEawNRZ5fpump?maker=9FmeS15VAZjtpY8VSvt2ThfLUFEzQYoGBD1ErHPYNsY4")</f>
        <v/>
      </c>
    </row>
    <row r="133">
      <c r="A133" t="inlineStr">
        <is>
          <t>CUzSRjBvqFFq45mg6j9oyQrDxyUTHEKM2xqKzDkZpump</t>
        </is>
      </c>
      <c r="B133" t="inlineStr">
        <is>
          <t>SYDNEY</t>
        </is>
      </c>
      <c r="C133" t="n">
        <v>2</v>
      </c>
      <c r="D133" t="n">
        <v>2.51</v>
      </c>
      <c r="E133" t="n">
        <v>0.15</v>
      </c>
      <c r="F133" t="n">
        <v>17.21</v>
      </c>
      <c r="G133" t="n">
        <v>19.73</v>
      </c>
      <c r="H133" t="n">
        <v>2</v>
      </c>
      <c r="I133" t="n">
        <v>1</v>
      </c>
      <c r="J133" t="n">
        <v>-1</v>
      </c>
      <c r="K133" t="n">
        <v>-1</v>
      </c>
      <c r="L133">
        <f>HYPERLINK("https://www.defined.fi/sol/CUzSRjBvqFFq45mg6j9oyQrDxyUTHEKM2xqKzDkZpump?maker=9FmeS15VAZjtpY8VSvt2ThfLUFEzQYoGBD1ErHPYNsY4","https://www.defined.fi/sol/CUzSRjBvqFFq45mg6j9oyQrDxyUTHEKM2xqKzDkZpump?maker=9FmeS15VAZjtpY8VSvt2ThfLUFEzQYoGBD1ErHPYNsY4")</f>
        <v/>
      </c>
      <c r="M133">
        <f>HYPERLINK("https://dexscreener.com/solana/CUzSRjBvqFFq45mg6j9oyQrDxyUTHEKM2xqKzDkZpump?maker=9FmeS15VAZjtpY8VSvt2ThfLUFEzQYoGBD1ErHPYNsY4","https://dexscreener.com/solana/CUzSRjBvqFFq45mg6j9oyQrDxyUTHEKM2xqKzDkZpump?maker=9FmeS15VAZjtpY8VSvt2ThfLUFEzQYoGBD1ErHPYNsY4")</f>
        <v/>
      </c>
    </row>
    <row r="134">
      <c r="A134" t="inlineStr">
        <is>
          <t>ForXGMW584VT6seizKvs342G9SRkfYvPcnmvYQZDpump</t>
        </is>
      </c>
      <c r="B134" t="inlineStr">
        <is>
          <t>Fish</t>
        </is>
      </c>
      <c r="C134" t="n">
        <v>2</v>
      </c>
      <c r="D134" t="n">
        <v>-2.76</v>
      </c>
      <c r="E134" t="n">
        <v>-0.96</v>
      </c>
      <c r="F134" t="n">
        <v>2.87</v>
      </c>
      <c r="G134" t="n">
        <v>0</v>
      </c>
      <c r="H134" t="n">
        <v>1</v>
      </c>
      <c r="I134" t="n">
        <v>0</v>
      </c>
      <c r="J134" t="n">
        <v>-1</v>
      </c>
      <c r="K134" t="n">
        <v>-1</v>
      </c>
      <c r="L134">
        <f>HYPERLINK("https://www.defined.fi/sol/ForXGMW584VT6seizKvs342G9SRkfYvPcnmvYQZDpump?maker=9FmeS15VAZjtpY8VSvt2ThfLUFEzQYoGBD1ErHPYNsY4","https://www.defined.fi/sol/ForXGMW584VT6seizKvs342G9SRkfYvPcnmvYQZDpump?maker=9FmeS15VAZjtpY8VSvt2ThfLUFEzQYoGBD1ErHPYNsY4")</f>
        <v/>
      </c>
      <c r="M134">
        <f>HYPERLINK("https://dexscreener.com/solana/ForXGMW584VT6seizKvs342G9SRkfYvPcnmvYQZDpump?maker=9FmeS15VAZjtpY8VSvt2ThfLUFEzQYoGBD1ErHPYNsY4","https://dexscreener.com/solana/ForXGMW584VT6seizKvs342G9SRkfYvPcnmvYQZDpump?maker=9FmeS15VAZjtpY8VSvt2ThfLUFEzQYoGBD1ErHPYNsY4")</f>
        <v/>
      </c>
    </row>
    <row r="135">
      <c r="A135" t="inlineStr">
        <is>
          <t>5L8NCKjjq3C8N1MpUng7g19ek7V729CwUN6RbkYypump</t>
        </is>
      </c>
      <c r="B135" t="inlineStr">
        <is>
          <t>In/cel</t>
        </is>
      </c>
      <c r="C135" t="n">
        <v>2</v>
      </c>
      <c r="D135" t="n">
        <v>-0.042</v>
      </c>
      <c r="E135" t="n">
        <v>-1</v>
      </c>
      <c r="F135" t="n">
        <v>0.479</v>
      </c>
      <c r="G135" t="n">
        <v>0</v>
      </c>
      <c r="H135" t="n">
        <v>1</v>
      </c>
      <c r="I135" t="n">
        <v>0</v>
      </c>
      <c r="J135" t="n">
        <v>-1</v>
      </c>
      <c r="K135" t="n">
        <v>-1</v>
      </c>
      <c r="L135">
        <f>HYPERLINK("https://www.defined.fi/sol/5L8NCKjjq3C8N1MpUng7g19ek7V729CwUN6RbkYypump?maker=9FmeS15VAZjtpY8VSvt2ThfLUFEzQYoGBD1ErHPYNsY4","https://www.defined.fi/sol/5L8NCKjjq3C8N1MpUng7g19ek7V729CwUN6RbkYypump?maker=9FmeS15VAZjtpY8VSvt2ThfLUFEzQYoGBD1ErHPYNsY4")</f>
        <v/>
      </c>
      <c r="M135">
        <f>HYPERLINK("https://dexscreener.com/solana/5L8NCKjjq3C8N1MpUng7g19ek7V729CwUN6RbkYypump?maker=9FmeS15VAZjtpY8VSvt2ThfLUFEzQYoGBD1ErHPYNsY4","https://dexscreener.com/solana/5L8NCKjjq3C8N1MpUng7g19ek7V729CwUN6RbkYypump?maker=9FmeS15VAZjtpY8VSvt2ThfLUFEzQYoGBD1ErHPYNsY4")</f>
        <v/>
      </c>
    </row>
    <row r="136">
      <c r="A136" t="inlineStr">
        <is>
          <t>BfWa1r4PC6EmQ8Ft65QP2eXTcaXotEYVTa3NfGTUpump</t>
        </is>
      </c>
      <c r="B136" t="inlineStr">
        <is>
          <t>cDOG</t>
        </is>
      </c>
      <c r="C136" t="n">
        <v>2</v>
      </c>
      <c r="D136" t="n">
        <v>-2.68</v>
      </c>
      <c r="E136" t="n">
        <v>-0.92</v>
      </c>
      <c r="F136" t="n">
        <v>2.92</v>
      </c>
      <c r="G136" t="n">
        <v>0</v>
      </c>
      <c r="H136" t="n">
        <v>1</v>
      </c>
      <c r="I136" t="n">
        <v>0</v>
      </c>
      <c r="J136" t="n">
        <v>-1</v>
      </c>
      <c r="K136" t="n">
        <v>-1</v>
      </c>
      <c r="L136">
        <f>HYPERLINK("https://www.defined.fi/sol/BfWa1r4PC6EmQ8Ft65QP2eXTcaXotEYVTa3NfGTUpump?maker=9FmeS15VAZjtpY8VSvt2ThfLUFEzQYoGBD1ErHPYNsY4","https://www.defined.fi/sol/BfWa1r4PC6EmQ8Ft65QP2eXTcaXotEYVTa3NfGTUpump?maker=9FmeS15VAZjtpY8VSvt2ThfLUFEzQYoGBD1ErHPYNsY4")</f>
        <v/>
      </c>
      <c r="M136">
        <f>HYPERLINK("https://dexscreener.com/solana/BfWa1r4PC6EmQ8Ft65QP2eXTcaXotEYVTa3NfGTUpump?maker=9FmeS15VAZjtpY8VSvt2ThfLUFEzQYoGBD1ErHPYNsY4","https://dexscreener.com/solana/BfWa1r4PC6EmQ8Ft65QP2eXTcaXotEYVTa3NfGTUpump?maker=9FmeS15VAZjtpY8VSvt2ThfLUFEzQYoGBD1ErHPYNsY4")</f>
        <v/>
      </c>
    </row>
    <row r="137">
      <c r="A137" t="inlineStr">
        <is>
          <t>7HSiceXdTvqsvZiXUqbZs6LLK9xaPmhqHMDKBrKdpump</t>
        </is>
      </c>
      <c r="B137" t="inlineStr">
        <is>
          <t>GOD</t>
        </is>
      </c>
      <c r="C137" t="n">
        <v>2</v>
      </c>
      <c r="D137" t="n">
        <v>59.38</v>
      </c>
      <c r="E137" t="n">
        <v>1.73</v>
      </c>
      <c r="F137" t="n">
        <v>34.26</v>
      </c>
      <c r="G137" t="n">
        <v>93.64</v>
      </c>
      <c r="H137" t="n">
        <v>2</v>
      </c>
      <c r="I137" t="n">
        <v>6</v>
      </c>
      <c r="J137" t="n">
        <v>-1</v>
      </c>
      <c r="K137" t="n">
        <v>-1</v>
      </c>
      <c r="L137">
        <f>HYPERLINK("https://www.defined.fi/sol/7HSiceXdTvqsvZiXUqbZs6LLK9xaPmhqHMDKBrKdpump?maker=9FmeS15VAZjtpY8VSvt2ThfLUFEzQYoGBD1ErHPYNsY4","https://www.defined.fi/sol/7HSiceXdTvqsvZiXUqbZs6LLK9xaPmhqHMDKBrKdpump?maker=9FmeS15VAZjtpY8VSvt2ThfLUFEzQYoGBD1ErHPYNsY4")</f>
        <v/>
      </c>
      <c r="M137">
        <f>HYPERLINK("https://dexscreener.com/solana/7HSiceXdTvqsvZiXUqbZs6LLK9xaPmhqHMDKBrKdpump?maker=9FmeS15VAZjtpY8VSvt2ThfLUFEzQYoGBD1ErHPYNsY4","https://dexscreener.com/solana/7HSiceXdTvqsvZiXUqbZs6LLK9xaPmhqHMDKBrKdpump?maker=9FmeS15VAZjtpY8VSvt2ThfLUFEzQYoGBD1ErHPYNsY4")</f>
        <v/>
      </c>
    </row>
    <row r="138">
      <c r="A138" t="inlineStr">
        <is>
          <t>Cyr1Hj8bSdnf9JxmghEb6FCXED6xAgWw3LaXrD2dD2jn</t>
        </is>
      </c>
      <c r="B138" t="inlineStr">
        <is>
          <t>ai</t>
        </is>
      </c>
      <c r="C138" t="n">
        <v>2</v>
      </c>
      <c r="D138" t="n">
        <v>-2.19</v>
      </c>
      <c r="E138" t="n">
        <v>-0.76</v>
      </c>
      <c r="F138" t="n">
        <v>2.87</v>
      </c>
      <c r="G138" t="n">
        <v>0</v>
      </c>
      <c r="H138" t="n">
        <v>1</v>
      </c>
      <c r="I138" t="n">
        <v>0</v>
      </c>
      <c r="J138" t="n">
        <v>-1</v>
      </c>
      <c r="K138" t="n">
        <v>-1</v>
      </c>
      <c r="L138">
        <f>HYPERLINK("https://www.defined.fi/sol/Cyr1Hj8bSdnf9JxmghEb6FCXED6xAgWw3LaXrD2dD2jn?maker=9FmeS15VAZjtpY8VSvt2ThfLUFEzQYoGBD1ErHPYNsY4","https://www.defined.fi/sol/Cyr1Hj8bSdnf9JxmghEb6FCXED6xAgWw3LaXrD2dD2jn?maker=9FmeS15VAZjtpY8VSvt2ThfLUFEzQYoGBD1ErHPYNsY4")</f>
        <v/>
      </c>
      <c r="M138">
        <f>HYPERLINK("https://dexscreener.com/solana/Cyr1Hj8bSdnf9JxmghEb6FCXED6xAgWw3LaXrD2dD2jn?maker=9FmeS15VAZjtpY8VSvt2ThfLUFEzQYoGBD1ErHPYNsY4","https://dexscreener.com/solana/Cyr1Hj8bSdnf9JxmghEb6FCXED6xAgWw3LaXrD2dD2jn?maker=9FmeS15VAZjtpY8VSvt2ThfLUFEzQYoGBD1ErHPYNsY4")</f>
        <v/>
      </c>
    </row>
    <row r="139">
      <c r="A139" t="inlineStr">
        <is>
          <t>3FLsFeS7cN64Si7wEetaMbeWHytYgUAkXvzxfcPPPTaj</t>
        </is>
      </c>
      <c r="B139" t="inlineStr">
        <is>
          <t>romeo</t>
        </is>
      </c>
      <c r="C139" t="n">
        <v>2</v>
      </c>
      <c r="D139" t="n">
        <v>-4.62</v>
      </c>
      <c r="E139" t="n">
        <v>-0.96</v>
      </c>
      <c r="F139" t="n">
        <v>4.79</v>
      </c>
      <c r="G139" t="n">
        <v>0</v>
      </c>
      <c r="H139" t="n">
        <v>1</v>
      </c>
      <c r="I139" t="n">
        <v>0</v>
      </c>
      <c r="J139" t="n">
        <v>-1</v>
      </c>
      <c r="K139" t="n">
        <v>-1</v>
      </c>
      <c r="L139">
        <f>HYPERLINK("https://www.defined.fi/sol/3FLsFeS7cN64Si7wEetaMbeWHytYgUAkXvzxfcPPPTaj?maker=9FmeS15VAZjtpY8VSvt2ThfLUFEzQYoGBD1ErHPYNsY4","https://www.defined.fi/sol/3FLsFeS7cN64Si7wEetaMbeWHytYgUAkXvzxfcPPPTaj?maker=9FmeS15VAZjtpY8VSvt2ThfLUFEzQYoGBD1ErHPYNsY4")</f>
        <v/>
      </c>
      <c r="M139">
        <f>HYPERLINK("https://dexscreener.com/solana/3FLsFeS7cN64Si7wEetaMbeWHytYgUAkXvzxfcPPPTaj?maker=9FmeS15VAZjtpY8VSvt2ThfLUFEzQYoGBD1ErHPYNsY4","https://dexscreener.com/solana/3FLsFeS7cN64Si7wEetaMbeWHytYgUAkXvzxfcPPPTaj?maker=9FmeS15VAZjtpY8VSvt2ThfLUFEzQYoGBD1ErHPYNsY4")</f>
        <v/>
      </c>
    </row>
    <row r="140">
      <c r="A140" t="inlineStr">
        <is>
          <t>2z2xpTnz6Nm15EygLDT4LToFe9bLmnmcoDPRMCP3pump</t>
        </is>
      </c>
      <c r="B140" t="inlineStr">
        <is>
          <t>AP</t>
        </is>
      </c>
      <c r="C140" t="n">
        <v>2</v>
      </c>
      <c r="D140" t="n">
        <v>-2.78</v>
      </c>
      <c r="E140" t="n">
        <v>-0.96</v>
      </c>
      <c r="F140" t="n">
        <v>2.88</v>
      </c>
      <c r="G140" t="n">
        <v>0</v>
      </c>
      <c r="H140" t="n">
        <v>1</v>
      </c>
      <c r="I140" t="n">
        <v>0</v>
      </c>
      <c r="J140" t="n">
        <v>-1</v>
      </c>
      <c r="K140" t="n">
        <v>-1</v>
      </c>
      <c r="L140">
        <f>HYPERLINK("https://www.defined.fi/sol/2z2xpTnz6Nm15EygLDT4LToFe9bLmnmcoDPRMCP3pump?maker=9FmeS15VAZjtpY8VSvt2ThfLUFEzQYoGBD1ErHPYNsY4","https://www.defined.fi/sol/2z2xpTnz6Nm15EygLDT4LToFe9bLmnmcoDPRMCP3pump?maker=9FmeS15VAZjtpY8VSvt2ThfLUFEzQYoGBD1ErHPYNsY4")</f>
        <v/>
      </c>
      <c r="M140">
        <f>HYPERLINK("https://dexscreener.com/solana/2z2xpTnz6Nm15EygLDT4LToFe9bLmnmcoDPRMCP3pump?maker=9FmeS15VAZjtpY8VSvt2ThfLUFEzQYoGBD1ErHPYNsY4","https://dexscreener.com/solana/2z2xpTnz6Nm15EygLDT4LToFe9bLmnmcoDPRMCP3pump?maker=9FmeS15VAZjtpY8VSvt2ThfLUFEzQYoGBD1ErHPYNsY4")</f>
        <v/>
      </c>
    </row>
    <row r="141">
      <c r="A141" t="inlineStr">
        <is>
          <t>FskzSqy7Pi1f3nWorr4WhhQboxzyv8fv6Q2e8xyDpump</t>
        </is>
      </c>
      <c r="B141" t="inlineStr">
        <is>
          <t>morud</t>
        </is>
      </c>
      <c r="C141" t="n">
        <v>3</v>
      </c>
      <c r="D141" t="n">
        <v>643.58</v>
      </c>
      <c r="E141" t="n">
        <v>117</v>
      </c>
      <c r="F141" t="n">
        <v>5.47</v>
      </c>
      <c r="G141" t="n">
        <v>649.05</v>
      </c>
      <c r="H141" t="n">
        <v>2</v>
      </c>
      <c r="I141" t="n">
        <v>64</v>
      </c>
      <c r="J141" t="n">
        <v>-1</v>
      </c>
      <c r="K141" t="n">
        <v>-1</v>
      </c>
      <c r="L141">
        <f>HYPERLINK("https://www.defined.fi/sol/FskzSqy7Pi1f3nWorr4WhhQboxzyv8fv6Q2e8xyDpump?maker=9FmeS15VAZjtpY8VSvt2ThfLUFEzQYoGBD1ErHPYNsY4","https://www.defined.fi/sol/FskzSqy7Pi1f3nWorr4WhhQboxzyv8fv6Q2e8xyDpump?maker=9FmeS15VAZjtpY8VSvt2ThfLUFEzQYoGBD1ErHPYNsY4")</f>
        <v/>
      </c>
      <c r="M141">
        <f>HYPERLINK("https://dexscreener.com/solana/FskzSqy7Pi1f3nWorr4WhhQboxzyv8fv6Q2e8xyDpump?maker=9FmeS15VAZjtpY8VSvt2ThfLUFEzQYoGBD1ErHPYNsY4","https://dexscreener.com/solana/FskzSqy7Pi1f3nWorr4WhhQboxzyv8fv6Q2e8xyDpump?maker=9FmeS15VAZjtpY8VSvt2ThfLUFEzQYoGBD1ErHPYNsY4")</f>
        <v/>
      </c>
    </row>
    <row r="142">
      <c r="A142" t="inlineStr">
        <is>
          <t>BN1CxJUYkPuURjeMU6AvUTZuxk6vqpKteJkhWmKPpump</t>
        </is>
      </c>
      <c r="B142" t="inlineStr">
        <is>
          <t>OI</t>
        </is>
      </c>
      <c r="C142" t="n">
        <v>3</v>
      </c>
      <c r="D142" t="n">
        <v>-0.768</v>
      </c>
      <c r="E142" t="n">
        <v>-0.2</v>
      </c>
      <c r="F142" t="n">
        <v>3.91</v>
      </c>
      <c r="G142" t="n">
        <v>3.14</v>
      </c>
      <c r="H142" t="n">
        <v>2</v>
      </c>
      <c r="I142" t="n">
        <v>1</v>
      </c>
      <c r="J142" t="n">
        <v>-1</v>
      </c>
      <c r="K142" t="n">
        <v>-1</v>
      </c>
      <c r="L142">
        <f>HYPERLINK("https://www.defined.fi/sol/BN1CxJUYkPuURjeMU6AvUTZuxk6vqpKteJkhWmKPpump?maker=9FmeS15VAZjtpY8VSvt2ThfLUFEzQYoGBD1ErHPYNsY4","https://www.defined.fi/sol/BN1CxJUYkPuURjeMU6AvUTZuxk6vqpKteJkhWmKPpump?maker=9FmeS15VAZjtpY8VSvt2ThfLUFEzQYoGBD1ErHPYNsY4")</f>
        <v/>
      </c>
      <c r="M142">
        <f>HYPERLINK("https://dexscreener.com/solana/BN1CxJUYkPuURjeMU6AvUTZuxk6vqpKteJkhWmKPpump?maker=9FmeS15VAZjtpY8VSvt2ThfLUFEzQYoGBD1ErHPYNsY4","https://dexscreener.com/solana/BN1CxJUYkPuURjeMU6AvUTZuxk6vqpKteJkhWmKPpump?maker=9FmeS15VAZjtpY8VSvt2ThfLUFEzQYoGBD1ErHPYNsY4")</f>
        <v/>
      </c>
    </row>
    <row r="143">
      <c r="A143" t="inlineStr">
        <is>
          <t>8KjzkDkkYU9Mrpf8rMGngdrcqHiw7RL6VWnR9QnCpump</t>
        </is>
      </c>
      <c r="B143" t="inlineStr">
        <is>
          <t>BRRRRR</t>
        </is>
      </c>
      <c r="C143" t="n">
        <v>3</v>
      </c>
      <c r="D143" t="n">
        <v>-0.201</v>
      </c>
      <c r="E143" t="n">
        <v>-0.42</v>
      </c>
      <c r="F143" t="n">
        <v>0.479</v>
      </c>
      <c r="G143" t="n">
        <v>0</v>
      </c>
      <c r="H143" t="n">
        <v>1</v>
      </c>
      <c r="I143" t="n">
        <v>0</v>
      </c>
      <c r="J143" t="n">
        <v>-1</v>
      </c>
      <c r="K143" t="n">
        <v>-1</v>
      </c>
      <c r="L143">
        <f>HYPERLINK("https://www.defined.fi/sol/8KjzkDkkYU9Mrpf8rMGngdrcqHiw7RL6VWnR9QnCpump?maker=9FmeS15VAZjtpY8VSvt2ThfLUFEzQYoGBD1ErHPYNsY4","https://www.defined.fi/sol/8KjzkDkkYU9Mrpf8rMGngdrcqHiw7RL6VWnR9QnCpump?maker=9FmeS15VAZjtpY8VSvt2ThfLUFEzQYoGBD1ErHPYNsY4")</f>
        <v/>
      </c>
      <c r="M143">
        <f>HYPERLINK("https://dexscreener.com/solana/8KjzkDkkYU9Mrpf8rMGngdrcqHiw7RL6VWnR9QnCpump?maker=9FmeS15VAZjtpY8VSvt2ThfLUFEzQYoGBD1ErHPYNsY4","https://dexscreener.com/solana/8KjzkDkkYU9Mrpf8rMGngdrcqHiw7RL6VWnR9QnCpump?maker=9FmeS15VAZjtpY8VSvt2ThfLUFEzQYoGBD1ErHPYNsY4")</f>
        <v/>
      </c>
    </row>
    <row r="144">
      <c r="A144" t="inlineStr">
        <is>
          <t>8iWsK2WH3AGviQwAnt43zvc8yLy6QMUSuv8PK2A7pump</t>
        </is>
      </c>
      <c r="B144" t="inlineStr">
        <is>
          <t>unknown_8iWs</t>
        </is>
      </c>
      <c r="C144" t="n">
        <v>3</v>
      </c>
      <c r="D144" t="n">
        <v>38.14</v>
      </c>
      <c r="E144" t="n">
        <v>0.28</v>
      </c>
      <c r="F144" t="n">
        <v>137.28</v>
      </c>
      <c r="G144" t="n">
        <v>175.42</v>
      </c>
      <c r="H144" t="n">
        <v>3</v>
      </c>
      <c r="I144" t="n">
        <v>8</v>
      </c>
      <c r="J144" t="n">
        <v>-1</v>
      </c>
      <c r="K144" t="n">
        <v>-1</v>
      </c>
      <c r="L144">
        <f>HYPERLINK("https://www.defined.fi/sol/8iWsK2WH3AGviQwAnt43zvc8yLy6QMUSuv8PK2A7pump?maker=9FmeS15VAZjtpY8VSvt2ThfLUFEzQYoGBD1ErHPYNsY4","https://www.defined.fi/sol/8iWsK2WH3AGviQwAnt43zvc8yLy6QMUSuv8PK2A7pump?maker=9FmeS15VAZjtpY8VSvt2ThfLUFEzQYoGBD1ErHPYNsY4")</f>
        <v/>
      </c>
      <c r="M144">
        <f>HYPERLINK("https://dexscreener.com/solana/8iWsK2WH3AGviQwAnt43zvc8yLy6QMUSuv8PK2A7pump?maker=9FmeS15VAZjtpY8VSvt2ThfLUFEzQYoGBD1ErHPYNsY4","https://dexscreener.com/solana/8iWsK2WH3AGviQwAnt43zvc8yLy6QMUSuv8PK2A7pump?maker=9FmeS15VAZjtpY8VSvt2ThfLUFEzQYoGBD1ErHPYNsY4")</f>
        <v/>
      </c>
    </row>
    <row r="145">
      <c r="A145" t="inlineStr">
        <is>
          <t>WicEiFpGAaCi83RP15u97119hf6AuJ8J4FK49Z665uP</t>
        </is>
      </c>
      <c r="B145" t="inlineStr">
        <is>
          <t>WICE</t>
        </is>
      </c>
      <c r="C145" t="n">
        <v>3</v>
      </c>
      <c r="D145" t="n">
        <v>-5.33</v>
      </c>
      <c r="E145" t="n">
        <v>-0.5600000000000001</v>
      </c>
      <c r="F145" t="n">
        <v>9.539999999999999</v>
      </c>
      <c r="G145" t="n">
        <v>0</v>
      </c>
      <c r="H145" t="n">
        <v>1</v>
      </c>
      <c r="I145" t="n">
        <v>0</v>
      </c>
      <c r="J145" t="n">
        <v>-1</v>
      </c>
      <c r="K145" t="n">
        <v>-1</v>
      </c>
      <c r="L145">
        <f>HYPERLINK("https://www.defined.fi/sol/WicEiFpGAaCi83RP15u97119hf6AuJ8J4FK49Z665uP?maker=9FmeS15VAZjtpY8VSvt2ThfLUFEzQYoGBD1ErHPYNsY4","https://www.defined.fi/sol/WicEiFpGAaCi83RP15u97119hf6AuJ8J4FK49Z665uP?maker=9FmeS15VAZjtpY8VSvt2ThfLUFEzQYoGBD1ErHPYNsY4")</f>
        <v/>
      </c>
      <c r="M145">
        <f>HYPERLINK("https://dexscreener.com/solana/WicEiFpGAaCi83RP15u97119hf6AuJ8J4FK49Z665uP?maker=9FmeS15VAZjtpY8VSvt2ThfLUFEzQYoGBD1ErHPYNsY4","https://dexscreener.com/solana/WicEiFpGAaCi83RP15u97119hf6AuJ8J4FK49Z665uP?maker=9FmeS15VAZjtpY8VSvt2ThfLUFEzQYoGBD1ErHPYNsY4")</f>
        <v/>
      </c>
    </row>
    <row r="146">
      <c r="A146" t="inlineStr">
        <is>
          <t>D1kWoYYgLk9KLkGUh2MUfDFzpnTTyixRqBZX7a1i2MEz</t>
        </is>
      </c>
      <c r="B146" t="inlineStr">
        <is>
          <t>CORA</t>
        </is>
      </c>
      <c r="C146" t="n">
        <v>3</v>
      </c>
      <c r="D146" t="n">
        <v>-1.01</v>
      </c>
      <c r="E146" t="n">
        <v>-0.35</v>
      </c>
      <c r="F146" t="n">
        <v>2.86</v>
      </c>
      <c r="G146" t="n">
        <v>0</v>
      </c>
      <c r="H146" t="n">
        <v>1</v>
      </c>
      <c r="I146" t="n">
        <v>0</v>
      </c>
      <c r="J146" t="n">
        <v>-1</v>
      </c>
      <c r="K146" t="n">
        <v>-1</v>
      </c>
      <c r="L146">
        <f>HYPERLINK("https://www.defined.fi/sol/D1kWoYYgLk9KLkGUh2MUfDFzpnTTyixRqBZX7a1i2MEz?maker=9FmeS15VAZjtpY8VSvt2ThfLUFEzQYoGBD1ErHPYNsY4","https://www.defined.fi/sol/D1kWoYYgLk9KLkGUh2MUfDFzpnTTyixRqBZX7a1i2MEz?maker=9FmeS15VAZjtpY8VSvt2ThfLUFEzQYoGBD1ErHPYNsY4")</f>
        <v/>
      </c>
      <c r="M146">
        <f>HYPERLINK("https://dexscreener.com/solana/D1kWoYYgLk9KLkGUh2MUfDFzpnTTyixRqBZX7a1i2MEz?maker=9FmeS15VAZjtpY8VSvt2ThfLUFEzQYoGBD1ErHPYNsY4","https://dexscreener.com/solana/D1kWoYYgLk9KLkGUh2MUfDFzpnTTyixRqBZX7a1i2MEz?maker=9FmeS15VAZjtpY8VSvt2ThfLUFEzQYoGBD1ErHPYNsY4")</f>
        <v/>
      </c>
    </row>
    <row r="147">
      <c r="A147" t="inlineStr">
        <is>
          <t>F2L39M7UFfjCXwFBLMGyaVpgVMsMAy7wG3edAj9Ppump</t>
        </is>
      </c>
      <c r="B147" t="inlineStr">
        <is>
          <t>BIP-BUP</t>
        </is>
      </c>
      <c r="C147" t="n">
        <v>3</v>
      </c>
      <c r="D147" t="n">
        <v>-2.48</v>
      </c>
      <c r="E147" t="n">
        <v>-0.86</v>
      </c>
      <c r="F147" t="n">
        <v>2.89</v>
      </c>
      <c r="G147" t="n">
        <v>0</v>
      </c>
      <c r="H147" t="n">
        <v>1</v>
      </c>
      <c r="I147" t="n">
        <v>0</v>
      </c>
      <c r="J147" t="n">
        <v>-1</v>
      </c>
      <c r="K147" t="n">
        <v>-1</v>
      </c>
      <c r="L147">
        <f>HYPERLINK("https://www.defined.fi/sol/F2L39M7UFfjCXwFBLMGyaVpgVMsMAy7wG3edAj9Ppump?maker=9FmeS15VAZjtpY8VSvt2ThfLUFEzQYoGBD1ErHPYNsY4","https://www.defined.fi/sol/F2L39M7UFfjCXwFBLMGyaVpgVMsMAy7wG3edAj9Ppump?maker=9FmeS15VAZjtpY8VSvt2ThfLUFEzQYoGBD1ErHPYNsY4")</f>
        <v/>
      </c>
      <c r="M147">
        <f>HYPERLINK("https://dexscreener.com/solana/F2L39M7UFfjCXwFBLMGyaVpgVMsMAy7wG3edAj9Ppump?maker=9FmeS15VAZjtpY8VSvt2ThfLUFEzQYoGBD1ErHPYNsY4","https://dexscreener.com/solana/F2L39M7UFfjCXwFBLMGyaVpgVMsMAy7wG3edAj9Ppump?maker=9FmeS15VAZjtpY8VSvt2ThfLUFEzQYoGBD1ErHPYNsY4")</f>
        <v/>
      </c>
    </row>
    <row r="148">
      <c r="A148" t="inlineStr">
        <is>
          <t>BptzzrvbTAEYQPX3d2ZAcvtCyhSeXEk6w1YY9nSCpump</t>
        </is>
      </c>
      <c r="B148" t="inlineStr">
        <is>
          <t>N</t>
        </is>
      </c>
      <c r="C148" t="n">
        <v>3</v>
      </c>
      <c r="D148" t="n">
        <v>-11.11</v>
      </c>
      <c r="E148" t="n">
        <v>-0.58</v>
      </c>
      <c r="F148" t="n">
        <v>19.29</v>
      </c>
      <c r="G148" t="n">
        <v>0</v>
      </c>
      <c r="H148" t="n">
        <v>1</v>
      </c>
      <c r="I148" t="n">
        <v>0</v>
      </c>
      <c r="J148" t="n">
        <v>-1</v>
      </c>
      <c r="K148" t="n">
        <v>-1</v>
      </c>
      <c r="L148">
        <f>HYPERLINK("https://www.defined.fi/sol/BptzzrvbTAEYQPX3d2ZAcvtCyhSeXEk6w1YY9nSCpump?maker=9FmeS15VAZjtpY8VSvt2ThfLUFEzQYoGBD1ErHPYNsY4","https://www.defined.fi/sol/BptzzrvbTAEYQPX3d2ZAcvtCyhSeXEk6w1YY9nSCpump?maker=9FmeS15VAZjtpY8VSvt2ThfLUFEzQYoGBD1ErHPYNsY4")</f>
        <v/>
      </c>
      <c r="M148">
        <f>HYPERLINK("https://dexscreener.com/solana/BptzzrvbTAEYQPX3d2ZAcvtCyhSeXEk6w1YY9nSCpump?maker=9FmeS15VAZjtpY8VSvt2ThfLUFEzQYoGBD1ErHPYNsY4","https://dexscreener.com/solana/BptzzrvbTAEYQPX3d2ZAcvtCyhSeXEk6w1YY9nSCpump?maker=9FmeS15VAZjtpY8VSvt2ThfLUFEzQYoGBD1ErHPYNsY4")</f>
        <v/>
      </c>
    </row>
    <row r="149">
      <c r="A149" t="inlineStr">
        <is>
          <t>7TM7nzyhef5WJfsSjFFuoU2KnP3cocBcXpY1VP8jpump</t>
        </is>
      </c>
      <c r="B149" t="inlineStr">
        <is>
          <t>NIGGA</t>
        </is>
      </c>
      <c r="C149" t="n">
        <v>3</v>
      </c>
      <c r="D149" t="n">
        <v>-9.710000000000001</v>
      </c>
      <c r="E149" t="n">
        <v>-0.09</v>
      </c>
      <c r="F149" t="n">
        <v>105.14</v>
      </c>
      <c r="G149" t="n">
        <v>0</v>
      </c>
      <c r="H149" t="n">
        <v>5</v>
      </c>
      <c r="I149" t="n">
        <v>0</v>
      </c>
      <c r="J149" t="n">
        <v>-1</v>
      </c>
      <c r="K149" t="n">
        <v>-1</v>
      </c>
      <c r="L149">
        <f>HYPERLINK("https://www.defined.fi/sol/7TM7nzyhef5WJfsSjFFuoU2KnP3cocBcXpY1VP8jpump?maker=9FmeS15VAZjtpY8VSvt2ThfLUFEzQYoGBD1ErHPYNsY4","https://www.defined.fi/sol/7TM7nzyhef5WJfsSjFFuoU2KnP3cocBcXpY1VP8jpump?maker=9FmeS15VAZjtpY8VSvt2ThfLUFEzQYoGBD1ErHPYNsY4")</f>
        <v/>
      </c>
      <c r="M149">
        <f>HYPERLINK("https://dexscreener.com/solana/7TM7nzyhef5WJfsSjFFuoU2KnP3cocBcXpY1VP8jpump?maker=9FmeS15VAZjtpY8VSvt2ThfLUFEzQYoGBD1ErHPYNsY4","https://dexscreener.com/solana/7TM7nzyhef5WJfsSjFFuoU2KnP3cocBcXpY1VP8jpump?maker=9FmeS15VAZjtpY8VSvt2ThfLUFEzQYoGBD1ErHPYNsY4")</f>
        <v/>
      </c>
    </row>
    <row r="150">
      <c r="A150" t="inlineStr">
        <is>
          <t>HHXiCPngVuRtZpHNPvwDPcytaGENmFL3g41tWavfpump</t>
        </is>
      </c>
      <c r="B150" t="inlineStr">
        <is>
          <t>cmm</t>
        </is>
      </c>
      <c r="C150" t="n">
        <v>3</v>
      </c>
      <c r="D150" t="n">
        <v>-4.04</v>
      </c>
      <c r="E150" t="n">
        <v>-0.16</v>
      </c>
      <c r="F150" t="n">
        <v>24.83</v>
      </c>
      <c r="G150" t="n">
        <v>20.78</v>
      </c>
      <c r="H150" t="n">
        <v>1</v>
      </c>
      <c r="I150" t="n">
        <v>1</v>
      </c>
      <c r="J150" t="n">
        <v>-1</v>
      </c>
      <c r="K150" t="n">
        <v>-1</v>
      </c>
      <c r="L150">
        <f>HYPERLINK("https://www.defined.fi/sol/HHXiCPngVuRtZpHNPvwDPcytaGENmFL3g41tWavfpump?maker=9FmeS15VAZjtpY8VSvt2ThfLUFEzQYoGBD1ErHPYNsY4","https://www.defined.fi/sol/HHXiCPngVuRtZpHNPvwDPcytaGENmFL3g41tWavfpump?maker=9FmeS15VAZjtpY8VSvt2ThfLUFEzQYoGBD1ErHPYNsY4")</f>
        <v/>
      </c>
      <c r="M150">
        <f>HYPERLINK("https://dexscreener.com/solana/HHXiCPngVuRtZpHNPvwDPcytaGENmFL3g41tWavfpump?maker=9FmeS15VAZjtpY8VSvt2ThfLUFEzQYoGBD1ErHPYNsY4","https://dexscreener.com/solana/HHXiCPngVuRtZpHNPvwDPcytaGENmFL3g41tWavfpump?maker=9FmeS15VAZjtpY8VSvt2ThfLUFEzQYoGBD1ErHPYNsY4")</f>
        <v/>
      </c>
    </row>
    <row r="151">
      <c r="A151" t="inlineStr">
        <is>
          <t>EH2tRrNn2TfD2c1vNLMrNaxa4wskzEnzb1Vo5YDRpump</t>
        </is>
      </c>
      <c r="B151" t="inlineStr">
        <is>
          <t>SLAP</t>
        </is>
      </c>
      <c r="C151" t="n">
        <v>3</v>
      </c>
      <c r="D151" t="n">
        <v>26.29</v>
      </c>
      <c r="E151" t="n">
        <v>3.37</v>
      </c>
      <c r="F151" t="n">
        <v>7.81</v>
      </c>
      <c r="G151" t="n">
        <v>32.25</v>
      </c>
      <c r="H151" t="n">
        <v>4</v>
      </c>
      <c r="I151" t="n">
        <v>54</v>
      </c>
      <c r="J151" t="n">
        <v>-1</v>
      </c>
      <c r="K151" t="n">
        <v>-1</v>
      </c>
      <c r="L151">
        <f>HYPERLINK("https://www.defined.fi/sol/EH2tRrNn2TfD2c1vNLMrNaxa4wskzEnzb1Vo5YDRpump?maker=9FmeS15VAZjtpY8VSvt2ThfLUFEzQYoGBD1ErHPYNsY4","https://www.defined.fi/sol/EH2tRrNn2TfD2c1vNLMrNaxa4wskzEnzb1Vo5YDRpump?maker=9FmeS15VAZjtpY8VSvt2ThfLUFEzQYoGBD1ErHPYNsY4")</f>
        <v/>
      </c>
      <c r="M151">
        <f>HYPERLINK("https://dexscreener.com/solana/EH2tRrNn2TfD2c1vNLMrNaxa4wskzEnzb1Vo5YDRpump?maker=9FmeS15VAZjtpY8VSvt2ThfLUFEzQYoGBD1ErHPYNsY4","https://dexscreener.com/solana/EH2tRrNn2TfD2c1vNLMrNaxa4wskzEnzb1Vo5YDRpump?maker=9FmeS15VAZjtpY8VSvt2ThfLUFEzQYoGBD1ErHPYNsY4")</f>
        <v/>
      </c>
    </row>
    <row r="152">
      <c r="A152" t="inlineStr">
        <is>
          <t>Gqon2k62PD1uVJ9f9pamhPSrf2BeWGEAzDfxkWdXpump</t>
        </is>
      </c>
      <c r="B152" t="inlineStr">
        <is>
          <t>BSC</t>
        </is>
      </c>
      <c r="C152" t="n">
        <v>3</v>
      </c>
      <c r="D152" t="n">
        <v>-6.71</v>
      </c>
      <c r="E152" t="n">
        <v>-0.6899999999999999</v>
      </c>
      <c r="F152" t="n">
        <v>9.73</v>
      </c>
      <c r="G152" t="n">
        <v>0</v>
      </c>
      <c r="H152" t="n">
        <v>1</v>
      </c>
      <c r="I152" t="n">
        <v>0</v>
      </c>
      <c r="J152" t="n">
        <v>-1</v>
      </c>
      <c r="K152" t="n">
        <v>-1</v>
      </c>
      <c r="L152">
        <f>HYPERLINK("https://www.defined.fi/sol/Gqon2k62PD1uVJ9f9pamhPSrf2BeWGEAzDfxkWdXpump?maker=9FmeS15VAZjtpY8VSvt2ThfLUFEzQYoGBD1ErHPYNsY4","https://www.defined.fi/sol/Gqon2k62PD1uVJ9f9pamhPSrf2BeWGEAzDfxkWdXpump?maker=9FmeS15VAZjtpY8VSvt2ThfLUFEzQYoGBD1ErHPYNsY4")</f>
        <v/>
      </c>
      <c r="M152">
        <f>HYPERLINK("https://dexscreener.com/solana/Gqon2k62PD1uVJ9f9pamhPSrf2BeWGEAzDfxkWdXpump?maker=9FmeS15VAZjtpY8VSvt2ThfLUFEzQYoGBD1ErHPYNsY4","https://dexscreener.com/solana/Gqon2k62PD1uVJ9f9pamhPSrf2BeWGEAzDfxkWdXpump?maker=9FmeS15VAZjtpY8VSvt2ThfLUFEzQYoGBD1ErHPYNsY4")</f>
        <v/>
      </c>
    </row>
    <row r="153">
      <c r="A153" t="inlineStr">
        <is>
          <t>6ZrYhkwvoYE4QqzpdzJ7htEHwT2u2546EkTNJ7qepump</t>
        </is>
      </c>
      <c r="B153" t="inlineStr">
        <is>
          <t>nomnom</t>
        </is>
      </c>
      <c r="C153" t="n">
        <v>3</v>
      </c>
      <c r="D153" t="n">
        <v>2.27</v>
      </c>
      <c r="E153" t="n">
        <v>0.03</v>
      </c>
      <c r="F153" t="n">
        <v>142.16</v>
      </c>
      <c r="G153" t="n">
        <v>77.38</v>
      </c>
      <c r="H153" t="n">
        <v>2</v>
      </c>
      <c r="I153" t="n">
        <v>1</v>
      </c>
      <c r="J153" t="n">
        <v>-1</v>
      </c>
      <c r="K153" t="n">
        <v>-1</v>
      </c>
      <c r="L153">
        <f>HYPERLINK("https://www.defined.fi/sol/6ZrYhkwvoYE4QqzpdzJ7htEHwT2u2546EkTNJ7qepump?maker=9FmeS15VAZjtpY8VSvt2ThfLUFEzQYoGBD1ErHPYNsY4","https://www.defined.fi/sol/6ZrYhkwvoYE4QqzpdzJ7htEHwT2u2546EkTNJ7qepump?maker=9FmeS15VAZjtpY8VSvt2ThfLUFEzQYoGBD1ErHPYNsY4")</f>
        <v/>
      </c>
      <c r="M153">
        <f>HYPERLINK("https://dexscreener.com/solana/6ZrYhkwvoYE4QqzpdzJ7htEHwT2u2546EkTNJ7qepump?maker=9FmeS15VAZjtpY8VSvt2ThfLUFEzQYoGBD1ErHPYNsY4","https://dexscreener.com/solana/6ZrYhkwvoYE4QqzpdzJ7htEHwT2u2546EkTNJ7qepump?maker=9FmeS15VAZjtpY8VSvt2ThfLUFEzQYoGBD1ErHPYNsY4")</f>
        <v/>
      </c>
    </row>
    <row r="154">
      <c r="A154" t="inlineStr">
        <is>
          <t>HoCunqcWb8b3PtuX8aPvvF3R2nCmfjmTj32zSgSvpump</t>
        </is>
      </c>
      <c r="B154" t="inlineStr">
        <is>
          <t>MAIN</t>
        </is>
      </c>
      <c r="C154" t="n">
        <v>3</v>
      </c>
      <c r="D154" t="n">
        <v>-17.61</v>
      </c>
      <c r="E154" t="n">
        <v>-0.31</v>
      </c>
      <c r="F154" t="n">
        <v>57.42</v>
      </c>
      <c r="G154" t="n">
        <v>0</v>
      </c>
      <c r="H154" t="n">
        <v>4</v>
      </c>
      <c r="I154" t="n">
        <v>0</v>
      </c>
      <c r="J154" t="n">
        <v>-1</v>
      </c>
      <c r="K154" t="n">
        <v>-1</v>
      </c>
      <c r="L154">
        <f>HYPERLINK("https://www.defined.fi/sol/HoCunqcWb8b3PtuX8aPvvF3R2nCmfjmTj32zSgSvpump?maker=9FmeS15VAZjtpY8VSvt2ThfLUFEzQYoGBD1ErHPYNsY4","https://www.defined.fi/sol/HoCunqcWb8b3PtuX8aPvvF3R2nCmfjmTj32zSgSvpump?maker=9FmeS15VAZjtpY8VSvt2ThfLUFEzQYoGBD1ErHPYNsY4")</f>
        <v/>
      </c>
      <c r="M154">
        <f>HYPERLINK("https://dexscreener.com/solana/HoCunqcWb8b3PtuX8aPvvF3R2nCmfjmTj32zSgSvpump?maker=9FmeS15VAZjtpY8VSvt2ThfLUFEzQYoGBD1ErHPYNsY4","https://dexscreener.com/solana/HoCunqcWb8b3PtuX8aPvvF3R2nCmfjmTj32zSgSvpump?maker=9FmeS15VAZjtpY8VSvt2ThfLUFEzQYoGBD1ErHPYNsY4")</f>
        <v/>
      </c>
    </row>
    <row r="155">
      <c r="A155" t="inlineStr">
        <is>
          <t>BMpFQJXd7KBLJBp174fKCFcDxyrd1cTXaFvcudJLpump</t>
        </is>
      </c>
      <c r="B155" t="inlineStr">
        <is>
          <t>TREE</t>
        </is>
      </c>
      <c r="C155" t="n">
        <v>3</v>
      </c>
      <c r="D155" t="n">
        <v>23.62</v>
      </c>
      <c r="E155" t="n">
        <v>2.56</v>
      </c>
      <c r="F155" t="n">
        <v>9.220000000000001</v>
      </c>
      <c r="G155" t="n">
        <v>32.85</v>
      </c>
      <c r="H155" t="n">
        <v>1</v>
      </c>
      <c r="I155" t="n">
        <v>2</v>
      </c>
      <c r="J155" t="n">
        <v>-1</v>
      </c>
      <c r="K155" t="n">
        <v>-1</v>
      </c>
      <c r="L155">
        <f>HYPERLINK("https://www.defined.fi/sol/BMpFQJXd7KBLJBp174fKCFcDxyrd1cTXaFvcudJLpump?maker=9FmeS15VAZjtpY8VSvt2ThfLUFEzQYoGBD1ErHPYNsY4","https://www.defined.fi/sol/BMpFQJXd7KBLJBp174fKCFcDxyrd1cTXaFvcudJLpump?maker=9FmeS15VAZjtpY8VSvt2ThfLUFEzQYoGBD1ErHPYNsY4")</f>
        <v/>
      </c>
      <c r="M155">
        <f>HYPERLINK("https://dexscreener.com/solana/BMpFQJXd7KBLJBp174fKCFcDxyrd1cTXaFvcudJLpump?maker=9FmeS15VAZjtpY8VSvt2ThfLUFEzQYoGBD1ErHPYNsY4","https://dexscreener.com/solana/BMpFQJXd7KBLJBp174fKCFcDxyrd1cTXaFvcudJLpump?maker=9FmeS15VAZjtpY8VSvt2ThfLUFEzQYoGBD1ErHPYNsY4")</f>
        <v/>
      </c>
    </row>
    <row r="156">
      <c r="A156" t="inlineStr">
        <is>
          <t>6kJhG826LGowg7zG6PLd6tg7mqvVSdq2WzHhsfc7pump</t>
        </is>
      </c>
      <c r="B156" t="inlineStr">
        <is>
          <t>popo</t>
        </is>
      </c>
      <c r="C156" t="n">
        <v>3</v>
      </c>
      <c r="D156" t="n">
        <v>49.14</v>
      </c>
      <c r="E156" t="n">
        <v>1.26</v>
      </c>
      <c r="F156" t="n">
        <v>38.95</v>
      </c>
      <c r="G156" t="n">
        <v>85.76000000000001</v>
      </c>
      <c r="H156" t="n">
        <v>2</v>
      </c>
      <c r="I156" t="n">
        <v>11</v>
      </c>
      <c r="J156" t="n">
        <v>-1</v>
      </c>
      <c r="K156" t="n">
        <v>-1</v>
      </c>
      <c r="L156">
        <f>HYPERLINK("https://www.defined.fi/sol/6kJhG826LGowg7zG6PLd6tg7mqvVSdq2WzHhsfc7pump?maker=9FmeS15VAZjtpY8VSvt2ThfLUFEzQYoGBD1ErHPYNsY4","https://www.defined.fi/sol/6kJhG826LGowg7zG6PLd6tg7mqvVSdq2WzHhsfc7pump?maker=9FmeS15VAZjtpY8VSvt2ThfLUFEzQYoGBD1ErHPYNsY4")</f>
        <v/>
      </c>
      <c r="M156">
        <f>HYPERLINK("https://dexscreener.com/solana/6kJhG826LGowg7zG6PLd6tg7mqvVSdq2WzHhsfc7pump?maker=9FmeS15VAZjtpY8VSvt2ThfLUFEzQYoGBD1ErHPYNsY4","https://dexscreener.com/solana/6kJhG826LGowg7zG6PLd6tg7mqvVSdq2WzHhsfc7pump?maker=9FmeS15VAZjtpY8VSvt2ThfLUFEzQYoGBD1ErHPYNsY4")</f>
        <v/>
      </c>
    </row>
    <row r="157">
      <c r="A157" t="inlineStr">
        <is>
          <t>28eFys6zcN2DdFixVYV4pK8ULyJbckPU1r3Q2DPYpump</t>
        </is>
      </c>
      <c r="B157" t="inlineStr">
        <is>
          <t>WBets</t>
        </is>
      </c>
      <c r="C157" t="n">
        <v>4</v>
      </c>
      <c r="D157" t="n">
        <v>-1.39</v>
      </c>
      <c r="E157" t="n">
        <v>-1</v>
      </c>
      <c r="F157" t="n">
        <v>1.95</v>
      </c>
      <c r="G157" t="n">
        <v>0</v>
      </c>
      <c r="H157" t="n">
        <v>2</v>
      </c>
      <c r="I157" t="n">
        <v>0</v>
      </c>
      <c r="J157" t="n">
        <v>-1</v>
      </c>
      <c r="K157" t="n">
        <v>-1</v>
      </c>
      <c r="L157">
        <f>HYPERLINK("https://www.defined.fi/sol/28eFys6zcN2DdFixVYV4pK8ULyJbckPU1r3Q2DPYpump?maker=9FmeS15VAZjtpY8VSvt2ThfLUFEzQYoGBD1ErHPYNsY4","https://www.defined.fi/sol/28eFys6zcN2DdFixVYV4pK8ULyJbckPU1r3Q2DPYpump?maker=9FmeS15VAZjtpY8VSvt2ThfLUFEzQYoGBD1ErHPYNsY4")</f>
        <v/>
      </c>
      <c r="M157">
        <f>HYPERLINK("https://dexscreener.com/solana/28eFys6zcN2DdFixVYV4pK8ULyJbckPU1r3Q2DPYpump?maker=9FmeS15VAZjtpY8VSvt2ThfLUFEzQYoGBD1ErHPYNsY4","https://dexscreener.com/solana/28eFys6zcN2DdFixVYV4pK8ULyJbckPU1r3Q2DPYpump?maker=9FmeS15VAZjtpY8VSvt2ThfLUFEzQYoGBD1ErHPYNsY4")</f>
        <v/>
      </c>
    </row>
    <row r="158">
      <c r="A158" t="inlineStr">
        <is>
          <t>5j1XGqCRpJjUGfVvoY1Gye57ygXbbbYyagcekfH4pump</t>
        </is>
      </c>
      <c r="B158" t="inlineStr">
        <is>
          <t>wAI</t>
        </is>
      </c>
      <c r="C158" t="n">
        <v>4</v>
      </c>
      <c r="D158" t="n">
        <v>-0.698</v>
      </c>
      <c r="E158" t="n">
        <v>-1</v>
      </c>
      <c r="F158" t="n">
        <v>0.93</v>
      </c>
      <c r="G158" t="n">
        <v>0</v>
      </c>
      <c r="H158" t="n">
        <v>1</v>
      </c>
      <c r="I158" t="n">
        <v>0</v>
      </c>
      <c r="J158" t="n">
        <v>-1</v>
      </c>
      <c r="K158" t="n">
        <v>-1</v>
      </c>
      <c r="L158">
        <f>HYPERLINK("https://www.defined.fi/sol/5j1XGqCRpJjUGfVvoY1Gye57ygXbbbYyagcekfH4pump?maker=9FmeS15VAZjtpY8VSvt2ThfLUFEzQYoGBD1ErHPYNsY4","https://www.defined.fi/sol/5j1XGqCRpJjUGfVvoY1Gye57ygXbbbYyagcekfH4pump?maker=9FmeS15VAZjtpY8VSvt2ThfLUFEzQYoGBD1ErHPYNsY4")</f>
        <v/>
      </c>
      <c r="M158">
        <f>HYPERLINK("https://dexscreener.com/solana/5j1XGqCRpJjUGfVvoY1Gye57ygXbbbYyagcekfH4pump?maker=9FmeS15VAZjtpY8VSvt2ThfLUFEzQYoGBD1ErHPYNsY4","https://dexscreener.com/solana/5j1XGqCRpJjUGfVvoY1Gye57ygXbbbYyagcekfH4pump?maker=9FmeS15VAZjtpY8VSvt2ThfLUFEzQYoGBD1ErHPYNsY4")</f>
        <v/>
      </c>
    </row>
    <row r="159">
      <c r="A159" t="inlineStr">
        <is>
          <t>HpQDF5bK88ijPAWnQyFtaz2FuvRxwgsnJdJdqX6npump</t>
        </is>
      </c>
      <c r="B159" t="inlineStr">
        <is>
          <t>ACAT</t>
        </is>
      </c>
      <c r="C159" t="n">
        <v>4</v>
      </c>
      <c r="D159" t="n">
        <v>0.868</v>
      </c>
      <c r="E159" t="n">
        <v>0.09</v>
      </c>
      <c r="F159" t="n">
        <v>9.699999999999999</v>
      </c>
      <c r="G159" t="n">
        <v>10.57</v>
      </c>
      <c r="H159" t="n">
        <v>1</v>
      </c>
      <c r="I159" t="n">
        <v>1</v>
      </c>
      <c r="J159" t="n">
        <v>-1</v>
      </c>
      <c r="K159" t="n">
        <v>-1</v>
      </c>
      <c r="L159">
        <f>HYPERLINK("https://www.defined.fi/sol/HpQDF5bK88ijPAWnQyFtaz2FuvRxwgsnJdJdqX6npump?maker=9FmeS15VAZjtpY8VSvt2ThfLUFEzQYoGBD1ErHPYNsY4","https://www.defined.fi/sol/HpQDF5bK88ijPAWnQyFtaz2FuvRxwgsnJdJdqX6npump?maker=9FmeS15VAZjtpY8VSvt2ThfLUFEzQYoGBD1ErHPYNsY4")</f>
        <v/>
      </c>
      <c r="M159">
        <f>HYPERLINK("https://dexscreener.com/solana/HpQDF5bK88ijPAWnQyFtaz2FuvRxwgsnJdJdqX6npump?maker=9FmeS15VAZjtpY8VSvt2ThfLUFEzQYoGBD1ErHPYNsY4","https://dexscreener.com/solana/HpQDF5bK88ijPAWnQyFtaz2FuvRxwgsnJdJdqX6npump?maker=9FmeS15VAZjtpY8VSvt2ThfLUFEzQYoGBD1ErHPYNsY4")</f>
        <v/>
      </c>
    </row>
    <row r="160">
      <c r="A160" t="inlineStr">
        <is>
          <t>9NxRqJWLKTvVaevx5eZne8QyRutVDohF1vAR4sywpump</t>
        </is>
      </c>
      <c r="B160" t="inlineStr">
        <is>
          <t>Effective</t>
        </is>
      </c>
      <c r="C160" t="n">
        <v>4</v>
      </c>
      <c r="D160" t="n">
        <v>-1.29</v>
      </c>
      <c r="E160" t="n">
        <v>-0.13</v>
      </c>
      <c r="F160" t="n">
        <v>9.699999999999999</v>
      </c>
      <c r="G160" t="n">
        <v>0</v>
      </c>
      <c r="H160" t="n">
        <v>1</v>
      </c>
      <c r="I160" t="n">
        <v>0</v>
      </c>
      <c r="J160" t="n">
        <v>-1</v>
      </c>
      <c r="K160" t="n">
        <v>-1</v>
      </c>
      <c r="L160">
        <f>HYPERLINK("https://www.defined.fi/sol/9NxRqJWLKTvVaevx5eZne8QyRutVDohF1vAR4sywpump?maker=9FmeS15VAZjtpY8VSvt2ThfLUFEzQYoGBD1ErHPYNsY4","https://www.defined.fi/sol/9NxRqJWLKTvVaevx5eZne8QyRutVDohF1vAR4sywpump?maker=9FmeS15VAZjtpY8VSvt2ThfLUFEzQYoGBD1ErHPYNsY4")</f>
        <v/>
      </c>
      <c r="M160">
        <f>HYPERLINK("https://dexscreener.com/solana/9NxRqJWLKTvVaevx5eZne8QyRutVDohF1vAR4sywpump?maker=9FmeS15VAZjtpY8VSvt2ThfLUFEzQYoGBD1ErHPYNsY4","https://dexscreener.com/solana/9NxRqJWLKTvVaevx5eZne8QyRutVDohF1vAR4sywpump?maker=9FmeS15VAZjtpY8VSvt2ThfLUFEzQYoGBD1ErHPYNsY4")</f>
        <v/>
      </c>
    </row>
    <row r="161">
      <c r="A161" t="inlineStr">
        <is>
          <t>BzRJGSG1MYq5rb1AnGzJ9hNpejkLv5SoGv3NrkMopump</t>
        </is>
      </c>
      <c r="B161" t="inlineStr">
        <is>
          <t>CAPTCHA</t>
        </is>
      </c>
      <c r="C161" t="n">
        <v>4</v>
      </c>
      <c r="D161" t="n">
        <v>-2.67</v>
      </c>
      <c r="E161" t="n">
        <v>-0.27</v>
      </c>
      <c r="F161" t="n">
        <v>9.720000000000001</v>
      </c>
      <c r="G161" t="n">
        <v>7.06</v>
      </c>
      <c r="H161" t="n">
        <v>1</v>
      </c>
      <c r="I161" t="n">
        <v>1</v>
      </c>
      <c r="J161" t="n">
        <v>-1</v>
      </c>
      <c r="K161" t="n">
        <v>-1</v>
      </c>
      <c r="L161">
        <f>HYPERLINK("https://www.defined.fi/sol/BzRJGSG1MYq5rb1AnGzJ9hNpejkLv5SoGv3NrkMopump?maker=9FmeS15VAZjtpY8VSvt2ThfLUFEzQYoGBD1ErHPYNsY4","https://www.defined.fi/sol/BzRJGSG1MYq5rb1AnGzJ9hNpejkLv5SoGv3NrkMopump?maker=9FmeS15VAZjtpY8VSvt2ThfLUFEzQYoGBD1ErHPYNsY4")</f>
        <v/>
      </c>
      <c r="M161">
        <f>HYPERLINK("https://dexscreener.com/solana/BzRJGSG1MYq5rb1AnGzJ9hNpejkLv5SoGv3NrkMopump?maker=9FmeS15VAZjtpY8VSvt2ThfLUFEzQYoGBD1ErHPYNsY4","https://dexscreener.com/solana/BzRJGSG1MYq5rb1AnGzJ9hNpejkLv5SoGv3NrkMopump?maker=9FmeS15VAZjtpY8VSvt2ThfLUFEzQYoGBD1ErHPYNsY4")</f>
        <v/>
      </c>
    </row>
    <row r="162">
      <c r="A162" t="inlineStr">
        <is>
          <t>CDz1WStXCQhTA5cW8N8HKMauuXGwwVELYP4PS9QWpump</t>
        </is>
      </c>
      <c r="B162" t="inlineStr">
        <is>
          <t>TUBA</t>
        </is>
      </c>
      <c r="C162" t="n">
        <v>4</v>
      </c>
      <c r="D162" t="n">
        <v>-9.5</v>
      </c>
      <c r="E162" t="n">
        <v>-0.98</v>
      </c>
      <c r="F162" t="n">
        <v>9.710000000000001</v>
      </c>
      <c r="G162" t="n">
        <v>0</v>
      </c>
      <c r="H162" t="n">
        <v>1</v>
      </c>
      <c r="I162" t="n">
        <v>0</v>
      </c>
      <c r="J162" t="n">
        <v>-1</v>
      </c>
      <c r="K162" t="n">
        <v>-1</v>
      </c>
      <c r="L162">
        <f>HYPERLINK("https://www.defined.fi/sol/CDz1WStXCQhTA5cW8N8HKMauuXGwwVELYP4PS9QWpump?maker=9FmeS15VAZjtpY8VSvt2ThfLUFEzQYoGBD1ErHPYNsY4","https://www.defined.fi/sol/CDz1WStXCQhTA5cW8N8HKMauuXGwwVELYP4PS9QWpump?maker=9FmeS15VAZjtpY8VSvt2ThfLUFEzQYoGBD1ErHPYNsY4")</f>
        <v/>
      </c>
      <c r="M162">
        <f>HYPERLINK("https://dexscreener.com/solana/CDz1WStXCQhTA5cW8N8HKMauuXGwwVELYP4PS9QWpump?maker=9FmeS15VAZjtpY8VSvt2ThfLUFEzQYoGBD1ErHPYNsY4","https://dexscreener.com/solana/CDz1WStXCQhTA5cW8N8HKMauuXGwwVELYP4PS9QWpump?maker=9FmeS15VAZjtpY8VSvt2ThfLUFEzQYoGBD1ErHPYNsY4")</f>
        <v/>
      </c>
    </row>
    <row r="163">
      <c r="A163" t="inlineStr">
        <is>
          <t>5LDKU2JpdgxUmzQq3aQL3tYCWxKf5iXtEXpkGTdHpump</t>
        </is>
      </c>
      <c r="B163" t="inlineStr">
        <is>
          <t>Gayi</t>
        </is>
      </c>
      <c r="C163" t="n">
        <v>4</v>
      </c>
      <c r="D163" t="n">
        <v>-0.718</v>
      </c>
      <c r="E163" t="n">
        <v>-0.74</v>
      </c>
      <c r="F163" t="n">
        <v>0.969</v>
      </c>
      <c r="G163" t="n">
        <v>0</v>
      </c>
      <c r="H163" t="n">
        <v>1</v>
      </c>
      <c r="I163" t="n">
        <v>0</v>
      </c>
      <c r="J163" t="n">
        <v>-1</v>
      </c>
      <c r="K163" t="n">
        <v>-1</v>
      </c>
      <c r="L163">
        <f>HYPERLINK("https://www.defined.fi/sol/5LDKU2JpdgxUmzQq3aQL3tYCWxKf5iXtEXpkGTdHpump?maker=9FmeS15VAZjtpY8VSvt2ThfLUFEzQYoGBD1ErHPYNsY4","https://www.defined.fi/sol/5LDKU2JpdgxUmzQq3aQL3tYCWxKf5iXtEXpkGTdHpump?maker=9FmeS15VAZjtpY8VSvt2ThfLUFEzQYoGBD1ErHPYNsY4")</f>
        <v/>
      </c>
      <c r="M163">
        <f>HYPERLINK("https://dexscreener.com/solana/5LDKU2JpdgxUmzQq3aQL3tYCWxKf5iXtEXpkGTdHpump?maker=9FmeS15VAZjtpY8VSvt2ThfLUFEzQYoGBD1ErHPYNsY4","https://dexscreener.com/solana/5LDKU2JpdgxUmzQq3aQL3tYCWxKf5iXtEXpkGTdHpump?maker=9FmeS15VAZjtpY8VSvt2ThfLUFEzQYoGBD1ErHPYNsY4")</f>
        <v/>
      </c>
    </row>
    <row r="164">
      <c r="A164" t="inlineStr">
        <is>
          <t>HuiVprCHCucHUb5bX6EXFJd7wuwvdASFzzge4ahXpump</t>
        </is>
      </c>
      <c r="B164" t="inlineStr">
        <is>
          <t>Tilly</t>
        </is>
      </c>
      <c r="C164" t="n">
        <v>4</v>
      </c>
      <c r="D164" t="n">
        <v>0.9320000000000001</v>
      </c>
      <c r="E164" t="n">
        <v>0.1</v>
      </c>
      <c r="F164" t="n">
        <v>9.699999999999999</v>
      </c>
      <c r="G164" t="n">
        <v>10.64</v>
      </c>
      <c r="H164" t="n">
        <v>1</v>
      </c>
      <c r="I164" t="n">
        <v>1</v>
      </c>
      <c r="J164" t="n">
        <v>-1</v>
      </c>
      <c r="K164" t="n">
        <v>-1</v>
      </c>
      <c r="L164">
        <f>HYPERLINK("https://www.defined.fi/sol/HuiVprCHCucHUb5bX6EXFJd7wuwvdASFzzge4ahXpump?maker=9FmeS15VAZjtpY8VSvt2ThfLUFEzQYoGBD1ErHPYNsY4","https://www.defined.fi/sol/HuiVprCHCucHUb5bX6EXFJd7wuwvdASFzzge4ahXpump?maker=9FmeS15VAZjtpY8VSvt2ThfLUFEzQYoGBD1ErHPYNsY4")</f>
        <v/>
      </c>
      <c r="M164">
        <f>HYPERLINK("https://dexscreener.com/solana/HuiVprCHCucHUb5bX6EXFJd7wuwvdASFzzge4ahXpump?maker=9FmeS15VAZjtpY8VSvt2ThfLUFEzQYoGBD1ErHPYNsY4","https://dexscreener.com/solana/HuiVprCHCucHUb5bX6EXFJd7wuwvdASFzzge4ahXpump?maker=9FmeS15VAZjtpY8VSvt2ThfLUFEzQYoGBD1ErHPYNsY4")</f>
        <v/>
      </c>
    </row>
    <row r="165">
      <c r="A165" t="inlineStr">
        <is>
          <t>275gHC7WqaeccZSHJ86mjPYzrKzmTVTXjWeHgttjpump</t>
        </is>
      </c>
      <c r="B165" t="inlineStr">
        <is>
          <t>atlas</t>
        </is>
      </c>
      <c r="C165" t="n">
        <v>4</v>
      </c>
      <c r="D165" t="n">
        <v>0.922</v>
      </c>
      <c r="E165" t="n">
        <v>0.1</v>
      </c>
      <c r="F165" t="n">
        <v>9.73</v>
      </c>
      <c r="G165" t="n">
        <v>10.65</v>
      </c>
      <c r="H165" t="n">
        <v>1</v>
      </c>
      <c r="I165" t="n">
        <v>1</v>
      </c>
      <c r="J165" t="n">
        <v>-1</v>
      </c>
      <c r="K165" t="n">
        <v>-1</v>
      </c>
      <c r="L165">
        <f>HYPERLINK("https://www.defined.fi/sol/275gHC7WqaeccZSHJ86mjPYzrKzmTVTXjWeHgttjpump?maker=9FmeS15VAZjtpY8VSvt2ThfLUFEzQYoGBD1ErHPYNsY4","https://www.defined.fi/sol/275gHC7WqaeccZSHJ86mjPYzrKzmTVTXjWeHgttjpump?maker=9FmeS15VAZjtpY8VSvt2ThfLUFEzQYoGBD1ErHPYNsY4")</f>
        <v/>
      </c>
      <c r="M165">
        <f>HYPERLINK("https://dexscreener.com/solana/275gHC7WqaeccZSHJ86mjPYzrKzmTVTXjWeHgttjpump?maker=9FmeS15VAZjtpY8VSvt2ThfLUFEzQYoGBD1ErHPYNsY4","https://dexscreener.com/solana/275gHC7WqaeccZSHJ86mjPYzrKzmTVTXjWeHgttjpump?maker=9FmeS15VAZjtpY8VSvt2ThfLUFEzQYoGBD1ErHPYNsY4")</f>
        <v/>
      </c>
    </row>
    <row r="166">
      <c r="A166" t="inlineStr">
        <is>
          <t>7qBKePC5SqZKDRNsbNhqD6Y6S8JW2CM3KoRv3ztDpump</t>
        </is>
      </c>
      <c r="B166" t="inlineStr">
        <is>
          <t>MAMA</t>
        </is>
      </c>
      <c r="C166" t="n">
        <v>4</v>
      </c>
      <c r="D166" t="n">
        <v>0.077</v>
      </c>
      <c r="E166" t="n">
        <v>0.01</v>
      </c>
      <c r="F166" t="n">
        <v>9.710000000000001</v>
      </c>
      <c r="G166" t="n">
        <v>9.779999999999999</v>
      </c>
      <c r="H166" t="n">
        <v>1</v>
      </c>
      <c r="I166" t="n">
        <v>1</v>
      </c>
      <c r="J166" t="n">
        <v>-1</v>
      </c>
      <c r="K166" t="n">
        <v>-1</v>
      </c>
      <c r="L166">
        <f>HYPERLINK("https://www.defined.fi/sol/7qBKePC5SqZKDRNsbNhqD6Y6S8JW2CM3KoRv3ztDpump?maker=9FmeS15VAZjtpY8VSvt2ThfLUFEzQYoGBD1ErHPYNsY4","https://www.defined.fi/sol/7qBKePC5SqZKDRNsbNhqD6Y6S8JW2CM3KoRv3ztDpump?maker=9FmeS15VAZjtpY8VSvt2ThfLUFEzQYoGBD1ErHPYNsY4")</f>
        <v/>
      </c>
      <c r="M166">
        <f>HYPERLINK("https://dexscreener.com/solana/7qBKePC5SqZKDRNsbNhqD6Y6S8JW2CM3KoRv3ztDpump?maker=9FmeS15VAZjtpY8VSvt2ThfLUFEzQYoGBD1ErHPYNsY4","https://dexscreener.com/solana/7qBKePC5SqZKDRNsbNhqD6Y6S8JW2CM3KoRv3ztDpump?maker=9FmeS15VAZjtpY8VSvt2ThfLUFEzQYoGBD1ErHPYNsY4")</f>
        <v/>
      </c>
    </row>
    <row r="167">
      <c r="A167" t="inlineStr">
        <is>
          <t>9F4Nwuq92seZ8KaAAULYjrryZf6wKZ2p1NhUEtVWpump</t>
        </is>
      </c>
      <c r="B167" t="inlineStr">
        <is>
          <t>ClGARETTE</t>
        </is>
      </c>
      <c r="C167" t="n">
        <v>4</v>
      </c>
      <c r="D167" t="n">
        <v>-0.339</v>
      </c>
      <c r="E167" t="n">
        <v>-1</v>
      </c>
      <c r="F167" t="n">
        <v>0.972</v>
      </c>
      <c r="G167" t="n">
        <v>0</v>
      </c>
      <c r="H167" t="n">
        <v>1</v>
      </c>
      <c r="I167" t="n">
        <v>0</v>
      </c>
      <c r="J167" t="n">
        <v>-1</v>
      </c>
      <c r="K167" t="n">
        <v>-1</v>
      </c>
      <c r="L167">
        <f>HYPERLINK("https://www.defined.fi/sol/9F4Nwuq92seZ8KaAAULYjrryZf6wKZ2p1NhUEtVWpump?maker=9FmeS15VAZjtpY8VSvt2ThfLUFEzQYoGBD1ErHPYNsY4","https://www.defined.fi/sol/9F4Nwuq92seZ8KaAAULYjrryZf6wKZ2p1NhUEtVWpump?maker=9FmeS15VAZjtpY8VSvt2ThfLUFEzQYoGBD1ErHPYNsY4")</f>
        <v/>
      </c>
      <c r="M167">
        <f>HYPERLINK("https://dexscreener.com/solana/9F4Nwuq92seZ8KaAAULYjrryZf6wKZ2p1NhUEtVWpump?maker=9FmeS15VAZjtpY8VSvt2ThfLUFEzQYoGBD1ErHPYNsY4","https://dexscreener.com/solana/9F4Nwuq92seZ8KaAAULYjrryZf6wKZ2p1NhUEtVWpump?maker=9FmeS15VAZjtpY8VSvt2ThfLUFEzQYoGBD1ErHPYNsY4")</f>
        <v/>
      </c>
    </row>
    <row r="168">
      <c r="A168" t="inlineStr">
        <is>
          <t>7Jz49tg2VzJaNiVPSynSEqKjDhvue5bruZ64AA7fpufM</t>
        </is>
      </c>
      <c r="B168" t="inlineStr">
        <is>
          <t>AI</t>
        </is>
      </c>
      <c r="C168" t="n">
        <v>4</v>
      </c>
      <c r="D168" t="n">
        <v>2.81</v>
      </c>
      <c r="E168" t="n">
        <v>0.96</v>
      </c>
      <c r="F168" t="n">
        <v>2.92</v>
      </c>
      <c r="G168" t="n">
        <v>3.19</v>
      </c>
      <c r="H168" t="n">
        <v>1</v>
      </c>
      <c r="I168" t="n">
        <v>1</v>
      </c>
      <c r="J168" t="n">
        <v>-1</v>
      </c>
      <c r="K168" t="n">
        <v>-1</v>
      </c>
      <c r="L168">
        <f>HYPERLINK("https://www.defined.fi/sol/7Jz49tg2VzJaNiVPSynSEqKjDhvue5bruZ64AA7fpufM?maker=9FmeS15VAZjtpY8VSvt2ThfLUFEzQYoGBD1ErHPYNsY4","https://www.defined.fi/sol/7Jz49tg2VzJaNiVPSynSEqKjDhvue5bruZ64AA7fpufM?maker=9FmeS15VAZjtpY8VSvt2ThfLUFEzQYoGBD1ErHPYNsY4")</f>
        <v/>
      </c>
      <c r="M168">
        <f>HYPERLINK("https://dexscreener.com/solana/7Jz49tg2VzJaNiVPSynSEqKjDhvue5bruZ64AA7fpufM?maker=9FmeS15VAZjtpY8VSvt2ThfLUFEzQYoGBD1ErHPYNsY4","https://dexscreener.com/solana/7Jz49tg2VzJaNiVPSynSEqKjDhvue5bruZ64AA7fpufM?maker=9FmeS15VAZjtpY8VSvt2ThfLUFEzQYoGBD1ErHPYNsY4")</f>
        <v/>
      </c>
    </row>
    <row r="169">
      <c r="A169" t="inlineStr">
        <is>
          <t>GnnPGdKTXsreY95LghtA9BgXAQyY6zFjgxrg2FABBp8B</t>
        </is>
      </c>
      <c r="B169" t="inlineStr">
        <is>
          <t>ket</t>
        </is>
      </c>
      <c r="C169" t="n">
        <v>4</v>
      </c>
      <c r="D169" t="n">
        <v>-0.13</v>
      </c>
      <c r="E169" t="n">
        <v>-0.27</v>
      </c>
      <c r="F169" t="n">
        <v>0.488</v>
      </c>
      <c r="G169" t="n">
        <v>0</v>
      </c>
      <c r="H169" t="n">
        <v>1</v>
      </c>
      <c r="I169" t="n">
        <v>0</v>
      </c>
      <c r="J169" t="n">
        <v>-1</v>
      </c>
      <c r="K169" t="n">
        <v>-1</v>
      </c>
      <c r="L169">
        <f>HYPERLINK("https://www.defined.fi/sol/GnnPGdKTXsreY95LghtA9BgXAQyY6zFjgxrg2FABBp8B?maker=9FmeS15VAZjtpY8VSvt2ThfLUFEzQYoGBD1ErHPYNsY4","https://www.defined.fi/sol/GnnPGdKTXsreY95LghtA9BgXAQyY6zFjgxrg2FABBp8B?maker=9FmeS15VAZjtpY8VSvt2ThfLUFEzQYoGBD1ErHPYNsY4")</f>
        <v/>
      </c>
      <c r="M169">
        <f>HYPERLINK("https://dexscreener.com/solana/GnnPGdKTXsreY95LghtA9BgXAQyY6zFjgxrg2FABBp8B?maker=9FmeS15VAZjtpY8VSvt2ThfLUFEzQYoGBD1ErHPYNsY4","https://dexscreener.com/solana/GnnPGdKTXsreY95LghtA9BgXAQyY6zFjgxrg2FABBp8B?maker=9FmeS15VAZjtpY8VSvt2ThfLUFEzQYoGBD1ErHPYNsY4")</f>
        <v/>
      </c>
    </row>
    <row r="170">
      <c r="A170" t="inlineStr">
        <is>
          <t>DiK4gxmhENUcZfo45Lfyh2sYYSFPpk3k7fVXWEYupump</t>
        </is>
      </c>
      <c r="B170" t="inlineStr">
        <is>
          <t>MONEY</t>
        </is>
      </c>
      <c r="C170" t="n">
        <v>4</v>
      </c>
      <c r="D170" t="n">
        <v>-0.236</v>
      </c>
      <c r="E170" t="n">
        <v>-0.48</v>
      </c>
      <c r="F170" t="n">
        <v>0.487</v>
      </c>
      <c r="G170" t="n">
        <v>0</v>
      </c>
      <c r="H170" t="n">
        <v>1</v>
      </c>
      <c r="I170" t="n">
        <v>0</v>
      </c>
      <c r="J170" t="n">
        <v>-1</v>
      </c>
      <c r="K170" t="n">
        <v>-1</v>
      </c>
      <c r="L170">
        <f>HYPERLINK("https://www.defined.fi/sol/DiK4gxmhENUcZfo45Lfyh2sYYSFPpk3k7fVXWEYupump?maker=9FmeS15VAZjtpY8VSvt2ThfLUFEzQYoGBD1ErHPYNsY4","https://www.defined.fi/sol/DiK4gxmhENUcZfo45Lfyh2sYYSFPpk3k7fVXWEYupump?maker=9FmeS15VAZjtpY8VSvt2ThfLUFEzQYoGBD1ErHPYNsY4")</f>
        <v/>
      </c>
      <c r="M170">
        <f>HYPERLINK("https://dexscreener.com/solana/DiK4gxmhENUcZfo45Lfyh2sYYSFPpk3k7fVXWEYupump?maker=9FmeS15VAZjtpY8VSvt2ThfLUFEzQYoGBD1ErHPYNsY4","https://dexscreener.com/solana/DiK4gxmhENUcZfo45Lfyh2sYYSFPpk3k7fVXWEYupump?maker=9FmeS15VAZjtpY8VSvt2ThfLUFEzQYoGBD1ErHPYNsY4")</f>
        <v/>
      </c>
    </row>
    <row r="171">
      <c r="A171" t="inlineStr">
        <is>
          <t>EaoaGA29T4BqYnomvzvriYMq1gah4ruPVx4xBFVmAENQ</t>
        </is>
      </c>
      <c r="B171" t="inlineStr">
        <is>
          <t>AIR</t>
        </is>
      </c>
      <c r="C171" t="n">
        <v>4</v>
      </c>
      <c r="D171" t="n">
        <v>-1.39</v>
      </c>
      <c r="E171" t="n">
        <v>-0.14</v>
      </c>
      <c r="F171" t="n">
        <v>9.76</v>
      </c>
      <c r="G171" t="n">
        <v>8.359999999999999</v>
      </c>
      <c r="H171" t="n">
        <v>2</v>
      </c>
      <c r="I171" t="n">
        <v>1</v>
      </c>
      <c r="J171" t="n">
        <v>-1</v>
      </c>
      <c r="K171" t="n">
        <v>-1</v>
      </c>
      <c r="L171">
        <f>HYPERLINK("https://www.defined.fi/sol/EaoaGA29T4BqYnomvzvriYMq1gah4ruPVx4xBFVmAENQ?maker=9FmeS15VAZjtpY8VSvt2ThfLUFEzQYoGBD1ErHPYNsY4","https://www.defined.fi/sol/EaoaGA29T4BqYnomvzvriYMq1gah4ruPVx4xBFVmAENQ?maker=9FmeS15VAZjtpY8VSvt2ThfLUFEzQYoGBD1ErHPYNsY4")</f>
        <v/>
      </c>
      <c r="M171">
        <f>HYPERLINK("https://dexscreener.com/solana/EaoaGA29T4BqYnomvzvriYMq1gah4ruPVx4xBFVmAENQ?maker=9FmeS15VAZjtpY8VSvt2ThfLUFEzQYoGBD1ErHPYNsY4","https://dexscreener.com/solana/EaoaGA29T4BqYnomvzvriYMq1gah4ruPVx4xBFVmAENQ?maker=9FmeS15VAZjtpY8VSvt2ThfLUFEzQYoGBD1ErHPYNsY4")</f>
        <v/>
      </c>
    </row>
    <row r="172">
      <c r="A172" t="inlineStr">
        <is>
          <t>BqGVoP4aAbcm7vtrTrG9AF4gMN5LTiPDhJA7VzvZ6xRC</t>
        </is>
      </c>
      <c r="B172" t="inlineStr">
        <is>
          <t>KET</t>
        </is>
      </c>
      <c r="C172" t="n">
        <v>4</v>
      </c>
      <c r="D172" t="n">
        <v>0.622</v>
      </c>
      <c r="E172" t="n">
        <v>1.27</v>
      </c>
      <c r="F172" t="n">
        <v>0.488</v>
      </c>
      <c r="G172" t="n">
        <v>0</v>
      </c>
      <c r="H172" t="n">
        <v>1</v>
      </c>
      <c r="I172" t="n">
        <v>0</v>
      </c>
      <c r="J172" t="n">
        <v>-1</v>
      </c>
      <c r="K172" t="n">
        <v>-1</v>
      </c>
      <c r="L172">
        <f>HYPERLINK("https://www.defined.fi/sol/BqGVoP4aAbcm7vtrTrG9AF4gMN5LTiPDhJA7VzvZ6xRC?maker=9FmeS15VAZjtpY8VSvt2ThfLUFEzQYoGBD1ErHPYNsY4","https://www.defined.fi/sol/BqGVoP4aAbcm7vtrTrG9AF4gMN5LTiPDhJA7VzvZ6xRC?maker=9FmeS15VAZjtpY8VSvt2ThfLUFEzQYoGBD1ErHPYNsY4")</f>
        <v/>
      </c>
      <c r="M172">
        <f>HYPERLINK("https://dexscreener.com/solana/BqGVoP4aAbcm7vtrTrG9AF4gMN5LTiPDhJA7VzvZ6xRC?maker=9FmeS15VAZjtpY8VSvt2ThfLUFEzQYoGBD1ErHPYNsY4","https://dexscreener.com/solana/BqGVoP4aAbcm7vtrTrG9AF4gMN5LTiPDhJA7VzvZ6xRC?maker=9FmeS15VAZjtpY8VSvt2ThfLUFEzQYoGBD1ErHPYNsY4")</f>
        <v/>
      </c>
    </row>
    <row r="173">
      <c r="A173" t="inlineStr">
        <is>
          <t>v4eCdfo3kg6dbAzxfi65pMsnwEA6g3cyYyLy7Eqpump</t>
        </is>
      </c>
      <c r="B173" t="inlineStr">
        <is>
          <t>On</t>
        </is>
      </c>
      <c r="C173" t="n">
        <v>4</v>
      </c>
      <c r="D173" t="n">
        <v>-4.7</v>
      </c>
      <c r="E173" t="n">
        <v>-0.96</v>
      </c>
      <c r="F173" t="n">
        <v>4.88</v>
      </c>
      <c r="G173" t="n">
        <v>0</v>
      </c>
      <c r="H173" t="n">
        <v>1</v>
      </c>
      <c r="I173" t="n">
        <v>0</v>
      </c>
      <c r="J173" t="n">
        <v>-1</v>
      </c>
      <c r="K173" t="n">
        <v>-1</v>
      </c>
      <c r="L173">
        <f>HYPERLINK("https://www.defined.fi/sol/v4eCdfo3kg6dbAzxfi65pMsnwEA6g3cyYyLy7Eqpump?maker=9FmeS15VAZjtpY8VSvt2ThfLUFEzQYoGBD1ErHPYNsY4","https://www.defined.fi/sol/v4eCdfo3kg6dbAzxfi65pMsnwEA6g3cyYyLy7Eqpump?maker=9FmeS15VAZjtpY8VSvt2ThfLUFEzQYoGBD1ErHPYNsY4")</f>
        <v/>
      </c>
      <c r="M173">
        <f>HYPERLINK("https://dexscreener.com/solana/v4eCdfo3kg6dbAzxfi65pMsnwEA6g3cyYyLy7Eqpump?maker=9FmeS15VAZjtpY8VSvt2ThfLUFEzQYoGBD1ErHPYNsY4","https://dexscreener.com/solana/v4eCdfo3kg6dbAzxfi65pMsnwEA6g3cyYyLy7Eqpump?maker=9FmeS15VAZjtpY8VSvt2ThfLUFEzQYoGBD1ErHPYNsY4")</f>
        <v/>
      </c>
    </row>
    <row r="174">
      <c r="A174" t="inlineStr">
        <is>
          <t>mTEAro5WhhxUvAXmyK5yr1VQhkTRBZHhRQXS1ZTpump</t>
        </is>
      </c>
      <c r="B174" t="inlineStr">
        <is>
          <t>HDMI</t>
        </is>
      </c>
      <c r="C174" t="n">
        <v>4</v>
      </c>
      <c r="D174" t="n">
        <v>-0.9379999999999999</v>
      </c>
      <c r="E174" t="n">
        <v>-0.1</v>
      </c>
      <c r="F174" t="n">
        <v>9.4</v>
      </c>
      <c r="G174" t="n">
        <v>6.48</v>
      </c>
      <c r="H174" t="n">
        <v>2</v>
      </c>
      <c r="I174" t="n">
        <v>1</v>
      </c>
      <c r="J174" t="n">
        <v>-1</v>
      </c>
      <c r="K174" t="n">
        <v>-1</v>
      </c>
      <c r="L174">
        <f>HYPERLINK("https://www.defined.fi/sol/mTEAro5WhhxUvAXmyK5yr1VQhkTRBZHhRQXS1ZTpump?maker=9FmeS15VAZjtpY8VSvt2ThfLUFEzQYoGBD1ErHPYNsY4","https://www.defined.fi/sol/mTEAro5WhhxUvAXmyK5yr1VQhkTRBZHhRQXS1ZTpump?maker=9FmeS15VAZjtpY8VSvt2ThfLUFEzQYoGBD1ErHPYNsY4")</f>
        <v/>
      </c>
      <c r="M174">
        <f>HYPERLINK("https://dexscreener.com/solana/mTEAro5WhhxUvAXmyK5yr1VQhkTRBZHhRQXS1ZTpump?maker=9FmeS15VAZjtpY8VSvt2ThfLUFEzQYoGBD1ErHPYNsY4","https://dexscreener.com/solana/mTEAro5WhhxUvAXmyK5yr1VQhkTRBZHhRQXS1ZTpump?maker=9FmeS15VAZjtpY8VSvt2ThfLUFEzQYoGBD1ErHPYNsY4")</f>
        <v/>
      </c>
    </row>
    <row r="175">
      <c r="A175" t="inlineStr">
        <is>
          <t>CaEzCo7emJMETCayeWCbZCXdH6KAuFqZR1b1Fyg9pump</t>
        </is>
      </c>
      <c r="B175" t="inlineStr">
        <is>
          <t>OBAMA</t>
        </is>
      </c>
      <c r="C175" t="n">
        <v>4</v>
      </c>
      <c r="D175" t="n">
        <v>1.52</v>
      </c>
      <c r="E175" t="n">
        <v>0.31</v>
      </c>
      <c r="F175" t="n">
        <v>4.87</v>
      </c>
      <c r="G175" t="n">
        <v>6.39</v>
      </c>
      <c r="H175" t="n">
        <v>1</v>
      </c>
      <c r="I175" t="n">
        <v>1</v>
      </c>
      <c r="J175" t="n">
        <v>-1</v>
      </c>
      <c r="K175" t="n">
        <v>-1</v>
      </c>
      <c r="L175">
        <f>HYPERLINK("https://www.defined.fi/sol/CaEzCo7emJMETCayeWCbZCXdH6KAuFqZR1b1Fyg9pump?maker=9FmeS15VAZjtpY8VSvt2ThfLUFEzQYoGBD1ErHPYNsY4","https://www.defined.fi/sol/CaEzCo7emJMETCayeWCbZCXdH6KAuFqZR1b1Fyg9pump?maker=9FmeS15VAZjtpY8VSvt2ThfLUFEzQYoGBD1ErHPYNsY4")</f>
        <v/>
      </c>
      <c r="M175">
        <f>HYPERLINK("https://dexscreener.com/solana/CaEzCo7emJMETCayeWCbZCXdH6KAuFqZR1b1Fyg9pump?maker=9FmeS15VAZjtpY8VSvt2ThfLUFEzQYoGBD1ErHPYNsY4","https://dexscreener.com/solana/CaEzCo7emJMETCayeWCbZCXdH6KAuFqZR1b1Fyg9pump?maker=9FmeS15VAZjtpY8VSvt2ThfLUFEzQYoGBD1ErHPYNsY4")</f>
        <v/>
      </c>
    </row>
    <row r="176">
      <c r="A176" t="inlineStr">
        <is>
          <t>3Yq7KQ3kYQg8sugy7PbAbHBctAQLTC3XmocCrcn7pump</t>
        </is>
      </c>
      <c r="B176" t="inlineStr">
        <is>
          <t>SLUBRI</t>
        </is>
      </c>
      <c r="C176" t="n">
        <v>4</v>
      </c>
      <c r="D176" t="n">
        <v>-4.62</v>
      </c>
      <c r="E176" t="n">
        <v>-0.95</v>
      </c>
      <c r="F176" t="n">
        <v>4.84</v>
      </c>
      <c r="G176" t="n">
        <v>0</v>
      </c>
      <c r="H176" t="n">
        <v>1</v>
      </c>
      <c r="I176" t="n">
        <v>0</v>
      </c>
      <c r="J176" t="n">
        <v>-1</v>
      </c>
      <c r="K176" t="n">
        <v>-1</v>
      </c>
      <c r="L176">
        <f>HYPERLINK("https://www.defined.fi/sol/3Yq7KQ3kYQg8sugy7PbAbHBctAQLTC3XmocCrcn7pump?maker=9FmeS15VAZjtpY8VSvt2ThfLUFEzQYoGBD1ErHPYNsY4","https://www.defined.fi/sol/3Yq7KQ3kYQg8sugy7PbAbHBctAQLTC3XmocCrcn7pump?maker=9FmeS15VAZjtpY8VSvt2ThfLUFEzQYoGBD1ErHPYNsY4")</f>
        <v/>
      </c>
      <c r="M176">
        <f>HYPERLINK("https://dexscreener.com/solana/3Yq7KQ3kYQg8sugy7PbAbHBctAQLTC3XmocCrcn7pump?maker=9FmeS15VAZjtpY8VSvt2ThfLUFEzQYoGBD1ErHPYNsY4","https://dexscreener.com/solana/3Yq7KQ3kYQg8sugy7PbAbHBctAQLTC3XmocCrcn7pump?maker=9FmeS15VAZjtpY8VSvt2ThfLUFEzQYoGBD1ErHPYNsY4")</f>
        <v/>
      </c>
    </row>
    <row r="177">
      <c r="A177" t="inlineStr">
        <is>
          <t>3EGgCWdws6XBbR5Xd4wwsm9V4Xe4Zbmgf2uBG4rnpump</t>
        </is>
      </c>
      <c r="B177" t="inlineStr">
        <is>
          <t>FOREST</t>
        </is>
      </c>
      <c r="C177" t="n">
        <v>4</v>
      </c>
      <c r="D177" t="n">
        <v>-8.9</v>
      </c>
      <c r="E177" t="n">
        <v>-0.92</v>
      </c>
      <c r="F177" t="n">
        <v>9.68</v>
      </c>
      <c r="G177" t="n">
        <v>0</v>
      </c>
      <c r="H177" t="n">
        <v>1</v>
      </c>
      <c r="I177" t="n">
        <v>0</v>
      </c>
      <c r="J177" t="n">
        <v>-1</v>
      </c>
      <c r="K177" t="n">
        <v>-1</v>
      </c>
      <c r="L177">
        <f>HYPERLINK("https://www.defined.fi/sol/3EGgCWdws6XBbR5Xd4wwsm9V4Xe4Zbmgf2uBG4rnpump?maker=9FmeS15VAZjtpY8VSvt2ThfLUFEzQYoGBD1ErHPYNsY4","https://www.defined.fi/sol/3EGgCWdws6XBbR5Xd4wwsm9V4Xe4Zbmgf2uBG4rnpump?maker=9FmeS15VAZjtpY8VSvt2ThfLUFEzQYoGBD1ErHPYNsY4")</f>
        <v/>
      </c>
      <c r="M177">
        <f>HYPERLINK("https://dexscreener.com/solana/3EGgCWdws6XBbR5Xd4wwsm9V4Xe4Zbmgf2uBG4rnpump?maker=9FmeS15VAZjtpY8VSvt2ThfLUFEzQYoGBD1ErHPYNsY4","https://dexscreener.com/solana/3EGgCWdws6XBbR5Xd4wwsm9V4Xe4Zbmgf2uBG4rnpump?maker=9FmeS15VAZjtpY8VSvt2ThfLUFEzQYoGBD1ErHPYNsY4")</f>
        <v/>
      </c>
    </row>
    <row r="178">
      <c r="A178" t="inlineStr">
        <is>
          <t>3Rp3hNx6i5oZchWAEAhoApHb71oLQrrQmo8mtyzEpump</t>
        </is>
      </c>
      <c r="B178" t="inlineStr">
        <is>
          <t>POPCORN</t>
        </is>
      </c>
      <c r="C178" t="n">
        <v>4</v>
      </c>
      <c r="D178" t="n">
        <v>-5.45</v>
      </c>
      <c r="E178" t="n">
        <v>-0.9399999999999999</v>
      </c>
      <c r="F178" t="n">
        <v>5.79</v>
      </c>
      <c r="G178" t="n">
        <v>0</v>
      </c>
      <c r="H178" t="n">
        <v>2</v>
      </c>
      <c r="I178" t="n">
        <v>0</v>
      </c>
      <c r="J178" t="n">
        <v>-1</v>
      </c>
      <c r="K178" t="n">
        <v>-1</v>
      </c>
      <c r="L178">
        <f>HYPERLINK("https://www.defined.fi/sol/3Rp3hNx6i5oZchWAEAhoApHb71oLQrrQmo8mtyzEpump?maker=9FmeS15VAZjtpY8VSvt2ThfLUFEzQYoGBD1ErHPYNsY4","https://www.defined.fi/sol/3Rp3hNx6i5oZchWAEAhoApHb71oLQrrQmo8mtyzEpump?maker=9FmeS15VAZjtpY8VSvt2ThfLUFEzQYoGBD1ErHPYNsY4")</f>
        <v/>
      </c>
      <c r="M178">
        <f>HYPERLINK("https://dexscreener.com/solana/3Rp3hNx6i5oZchWAEAhoApHb71oLQrrQmo8mtyzEpump?maker=9FmeS15VAZjtpY8VSvt2ThfLUFEzQYoGBD1ErHPYNsY4","https://dexscreener.com/solana/3Rp3hNx6i5oZchWAEAhoApHb71oLQrrQmo8mtyzEpump?maker=9FmeS15VAZjtpY8VSvt2ThfLUFEzQYoGBD1ErHPYNsY4")</f>
        <v/>
      </c>
    </row>
    <row r="179">
      <c r="A179" t="inlineStr">
        <is>
          <t>9vke4XQg345j4TjuDVRciSyWPKvb95wPU2Sfy6NXpump</t>
        </is>
      </c>
      <c r="B179" t="inlineStr">
        <is>
          <t>AI</t>
        </is>
      </c>
      <c r="C179" t="n">
        <v>4</v>
      </c>
      <c r="D179" t="n">
        <v>-2.79</v>
      </c>
      <c r="E179" t="n">
        <v>-0.97</v>
      </c>
      <c r="F179" t="n">
        <v>2.89</v>
      </c>
      <c r="G179" t="n">
        <v>0</v>
      </c>
      <c r="H179" t="n">
        <v>1</v>
      </c>
      <c r="I179" t="n">
        <v>0</v>
      </c>
      <c r="J179" t="n">
        <v>-1</v>
      </c>
      <c r="K179" t="n">
        <v>-1</v>
      </c>
      <c r="L179">
        <f>HYPERLINK("https://www.defined.fi/sol/9vke4XQg345j4TjuDVRciSyWPKvb95wPU2Sfy6NXpump?maker=9FmeS15VAZjtpY8VSvt2ThfLUFEzQYoGBD1ErHPYNsY4","https://www.defined.fi/sol/9vke4XQg345j4TjuDVRciSyWPKvb95wPU2Sfy6NXpump?maker=9FmeS15VAZjtpY8VSvt2ThfLUFEzQYoGBD1ErHPYNsY4")</f>
        <v/>
      </c>
      <c r="M179">
        <f>HYPERLINK("https://dexscreener.com/solana/9vke4XQg345j4TjuDVRciSyWPKvb95wPU2Sfy6NXpump?maker=9FmeS15VAZjtpY8VSvt2ThfLUFEzQYoGBD1ErHPYNsY4","https://dexscreener.com/solana/9vke4XQg345j4TjuDVRciSyWPKvb95wPU2Sfy6NXpump?maker=9FmeS15VAZjtpY8VSvt2ThfLUFEzQYoGBD1ErHPYNsY4")</f>
        <v/>
      </c>
    </row>
    <row r="180">
      <c r="A180" t="inlineStr">
        <is>
          <t>DV8gmNDN6ea7ZhjSAnthZJsoYRcCkxDi8GNACQQGpump</t>
        </is>
      </c>
      <c r="B180" t="inlineStr">
        <is>
          <t>repl</t>
        </is>
      </c>
      <c r="C180" t="n">
        <v>4</v>
      </c>
      <c r="D180" t="n">
        <v>-0.159</v>
      </c>
      <c r="E180" t="n">
        <v>-1</v>
      </c>
      <c r="F180" t="n">
        <v>0.489</v>
      </c>
      <c r="G180" t="n">
        <v>0</v>
      </c>
      <c r="H180" t="n">
        <v>1</v>
      </c>
      <c r="I180" t="n">
        <v>0</v>
      </c>
      <c r="J180" t="n">
        <v>-1</v>
      </c>
      <c r="K180" t="n">
        <v>-1</v>
      </c>
      <c r="L180">
        <f>HYPERLINK("https://www.defined.fi/sol/DV8gmNDN6ea7ZhjSAnthZJsoYRcCkxDi8GNACQQGpump?maker=9FmeS15VAZjtpY8VSvt2ThfLUFEzQYoGBD1ErHPYNsY4","https://www.defined.fi/sol/DV8gmNDN6ea7ZhjSAnthZJsoYRcCkxDi8GNACQQGpump?maker=9FmeS15VAZjtpY8VSvt2ThfLUFEzQYoGBD1ErHPYNsY4")</f>
        <v/>
      </c>
      <c r="M180">
        <f>HYPERLINK("https://dexscreener.com/solana/DV8gmNDN6ea7ZhjSAnthZJsoYRcCkxDi8GNACQQGpump?maker=9FmeS15VAZjtpY8VSvt2ThfLUFEzQYoGBD1ErHPYNsY4","https://dexscreener.com/solana/DV8gmNDN6ea7ZhjSAnthZJsoYRcCkxDi8GNACQQGpump?maker=9FmeS15VAZjtpY8VSvt2ThfLUFEzQYoGBD1ErHPYNsY4")</f>
        <v/>
      </c>
    </row>
    <row r="181">
      <c r="A181" t="inlineStr">
        <is>
          <t>3XFiHA2gexzBjqtM5Z7FjJhP6f28D2m79UihBCfkpump</t>
        </is>
      </c>
      <c r="B181" t="inlineStr">
        <is>
          <t>BTCAT</t>
        </is>
      </c>
      <c r="C181" t="n">
        <v>4</v>
      </c>
      <c r="D181" t="n">
        <v>-32.85</v>
      </c>
      <c r="E181" t="n">
        <v>-0.29</v>
      </c>
      <c r="F181" t="n">
        <v>114.77</v>
      </c>
      <c r="G181" t="n">
        <v>21.2</v>
      </c>
      <c r="H181" t="n">
        <v>4</v>
      </c>
      <c r="I181" t="n">
        <v>1</v>
      </c>
      <c r="J181" t="n">
        <v>-1</v>
      </c>
      <c r="K181" t="n">
        <v>-1</v>
      </c>
      <c r="L181">
        <f>HYPERLINK("https://www.defined.fi/sol/3XFiHA2gexzBjqtM5Z7FjJhP6f28D2m79UihBCfkpump?maker=9FmeS15VAZjtpY8VSvt2ThfLUFEzQYoGBD1ErHPYNsY4","https://www.defined.fi/sol/3XFiHA2gexzBjqtM5Z7FjJhP6f28D2m79UihBCfkpump?maker=9FmeS15VAZjtpY8VSvt2ThfLUFEzQYoGBD1ErHPYNsY4")</f>
        <v/>
      </c>
      <c r="M181">
        <f>HYPERLINK("https://dexscreener.com/solana/3XFiHA2gexzBjqtM5Z7FjJhP6f28D2m79UihBCfkpump?maker=9FmeS15VAZjtpY8VSvt2ThfLUFEzQYoGBD1ErHPYNsY4","https://dexscreener.com/solana/3XFiHA2gexzBjqtM5Z7FjJhP6f28D2m79UihBCfkpump?maker=9FmeS15VAZjtpY8VSvt2ThfLUFEzQYoGBD1ErHPYNsY4")</f>
        <v/>
      </c>
    </row>
    <row r="182">
      <c r="A182" t="inlineStr">
        <is>
          <t>B3rnLfpbdvQZR2qvwmebnYWwm9FDYVMhvY6SKMgLpump</t>
        </is>
      </c>
      <c r="B182" t="inlineStr">
        <is>
          <t>ACOW</t>
        </is>
      </c>
      <c r="C182" t="n">
        <v>4</v>
      </c>
      <c r="D182" t="n">
        <v>0.018</v>
      </c>
      <c r="E182" t="n">
        <v>-1</v>
      </c>
      <c r="F182" t="n">
        <v>0.543</v>
      </c>
      <c r="G182" t="n">
        <v>0</v>
      </c>
      <c r="H182" t="n">
        <v>1</v>
      </c>
      <c r="I182" t="n">
        <v>0</v>
      </c>
      <c r="J182" t="n">
        <v>-1</v>
      </c>
      <c r="K182" t="n">
        <v>-1</v>
      </c>
      <c r="L182">
        <f>HYPERLINK("https://www.defined.fi/sol/B3rnLfpbdvQZR2qvwmebnYWwm9FDYVMhvY6SKMgLpump?maker=9FmeS15VAZjtpY8VSvt2ThfLUFEzQYoGBD1ErHPYNsY4","https://www.defined.fi/sol/B3rnLfpbdvQZR2qvwmebnYWwm9FDYVMhvY6SKMgLpump?maker=9FmeS15VAZjtpY8VSvt2ThfLUFEzQYoGBD1ErHPYNsY4")</f>
        <v/>
      </c>
      <c r="M182">
        <f>HYPERLINK("https://dexscreener.com/solana/B3rnLfpbdvQZR2qvwmebnYWwm9FDYVMhvY6SKMgLpump?maker=9FmeS15VAZjtpY8VSvt2ThfLUFEzQYoGBD1ErHPYNsY4","https://dexscreener.com/solana/B3rnLfpbdvQZR2qvwmebnYWwm9FDYVMhvY6SKMgLpump?maker=9FmeS15VAZjtpY8VSvt2ThfLUFEzQYoGBD1ErHPYNsY4")</f>
        <v/>
      </c>
    </row>
    <row r="183">
      <c r="A183" t="inlineStr">
        <is>
          <t>JCkjrXLzs4uMDC2WrqkUmVGzDyTxQw4iXKVgkQCupump</t>
        </is>
      </c>
      <c r="B183" t="inlineStr">
        <is>
          <t>$MonDKill</t>
        </is>
      </c>
      <c r="C183" t="n">
        <v>4</v>
      </c>
      <c r="D183" t="n">
        <v>-0.033</v>
      </c>
      <c r="E183" t="n">
        <v>-1</v>
      </c>
      <c r="F183" t="n">
        <v>0.492</v>
      </c>
      <c r="G183" t="n">
        <v>0</v>
      </c>
      <c r="H183" t="n">
        <v>1</v>
      </c>
      <c r="I183" t="n">
        <v>0</v>
      </c>
      <c r="J183" t="n">
        <v>-1</v>
      </c>
      <c r="K183" t="n">
        <v>-1</v>
      </c>
      <c r="L183">
        <f>HYPERLINK("https://www.defined.fi/sol/JCkjrXLzs4uMDC2WrqkUmVGzDyTxQw4iXKVgkQCupump?maker=9FmeS15VAZjtpY8VSvt2ThfLUFEzQYoGBD1ErHPYNsY4","https://www.defined.fi/sol/JCkjrXLzs4uMDC2WrqkUmVGzDyTxQw4iXKVgkQCupump?maker=9FmeS15VAZjtpY8VSvt2ThfLUFEzQYoGBD1ErHPYNsY4")</f>
        <v/>
      </c>
      <c r="M183">
        <f>HYPERLINK("https://dexscreener.com/solana/JCkjrXLzs4uMDC2WrqkUmVGzDyTxQw4iXKVgkQCupump?maker=9FmeS15VAZjtpY8VSvt2ThfLUFEzQYoGBD1ErHPYNsY4","https://dexscreener.com/solana/JCkjrXLzs4uMDC2WrqkUmVGzDyTxQw4iXKVgkQCupump?maker=9FmeS15VAZjtpY8VSvt2ThfLUFEzQYoGBD1ErHPYNsY4")</f>
        <v/>
      </c>
    </row>
    <row r="184">
      <c r="A184" t="inlineStr">
        <is>
          <t>2ZD2G2VhPWRtJvmD74oTWAySYqLvEmVNNj2RyNsipump</t>
        </is>
      </c>
      <c r="B184" t="inlineStr">
        <is>
          <t>SON</t>
        </is>
      </c>
      <c r="C184" t="n">
        <v>5</v>
      </c>
      <c r="D184" t="n">
        <v>-11.63</v>
      </c>
      <c r="E184" t="n">
        <v>-0.67</v>
      </c>
      <c r="F184" t="n">
        <v>17.36</v>
      </c>
      <c r="G184" t="n">
        <v>0</v>
      </c>
      <c r="H184" t="n">
        <v>2</v>
      </c>
      <c r="I184" t="n">
        <v>0</v>
      </c>
      <c r="J184" t="n">
        <v>-1</v>
      </c>
      <c r="K184" t="n">
        <v>-1</v>
      </c>
      <c r="L184">
        <f>HYPERLINK("https://www.defined.fi/sol/2ZD2G2VhPWRtJvmD74oTWAySYqLvEmVNNj2RyNsipump?maker=9FmeS15VAZjtpY8VSvt2ThfLUFEzQYoGBD1ErHPYNsY4","https://www.defined.fi/sol/2ZD2G2VhPWRtJvmD74oTWAySYqLvEmVNNj2RyNsipump?maker=9FmeS15VAZjtpY8VSvt2ThfLUFEzQYoGBD1ErHPYNsY4")</f>
        <v/>
      </c>
      <c r="M184">
        <f>HYPERLINK("https://dexscreener.com/solana/2ZD2G2VhPWRtJvmD74oTWAySYqLvEmVNNj2RyNsipump?maker=9FmeS15VAZjtpY8VSvt2ThfLUFEzQYoGBD1ErHPYNsY4","https://dexscreener.com/solana/2ZD2G2VhPWRtJvmD74oTWAySYqLvEmVNNj2RyNsipump?maker=9FmeS15VAZjtpY8VSvt2ThfLUFEzQYoGBD1ErHPYNsY4")</f>
        <v/>
      </c>
    </row>
    <row r="185">
      <c r="A185" t="inlineStr">
        <is>
          <t>HeCFQ5hiDZRKVYEuDF1LYBfbYfqAg98CQtbrTR7ipump</t>
        </is>
      </c>
      <c r="B185" t="inlineStr">
        <is>
          <t>MEOWMEOW</t>
        </is>
      </c>
      <c r="C185" t="n">
        <v>5</v>
      </c>
      <c r="D185" t="n">
        <v>2.17</v>
      </c>
      <c r="E185" t="n">
        <v>0.32</v>
      </c>
      <c r="F185" t="n">
        <v>6.88</v>
      </c>
      <c r="G185" t="n">
        <v>9.06</v>
      </c>
      <c r="H185" t="n">
        <v>1</v>
      </c>
      <c r="I185" t="n">
        <v>1</v>
      </c>
      <c r="J185" t="n">
        <v>-1</v>
      </c>
      <c r="K185" t="n">
        <v>-1</v>
      </c>
      <c r="L185">
        <f>HYPERLINK("https://www.defined.fi/sol/HeCFQ5hiDZRKVYEuDF1LYBfbYfqAg98CQtbrTR7ipump?maker=9FmeS15VAZjtpY8VSvt2ThfLUFEzQYoGBD1ErHPYNsY4","https://www.defined.fi/sol/HeCFQ5hiDZRKVYEuDF1LYBfbYfqAg98CQtbrTR7ipump?maker=9FmeS15VAZjtpY8VSvt2ThfLUFEzQYoGBD1ErHPYNsY4")</f>
        <v/>
      </c>
      <c r="M185">
        <f>HYPERLINK("https://dexscreener.com/solana/HeCFQ5hiDZRKVYEuDF1LYBfbYfqAg98CQtbrTR7ipump?maker=9FmeS15VAZjtpY8VSvt2ThfLUFEzQYoGBD1ErHPYNsY4","https://dexscreener.com/solana/HeCFQ5hiDZRKVYEuDF1LYBfbYfqAg98CQtbrTR7ipump?maker=9FmeS15VAZjtpY8VSvt2ThfLUFEzQYoGBD1ErHPYNsY4")</f>
        <v/>
      </c>
    </row>
    <row r="186">
      <c r="A186" t="inlineStr">
        <is>
          <t>EYrci5wDqErWHXjKPLxeWtbXq36JcFKzCC7JoMi1pump</t>
        </is>
      </c>
      <c r="B186" t="inlineStr">
        <is>
          <t>ChildAI</t>
        </is>
      </c>
      <c r="C186" t="n">
        <v>5</v>
      </c>
      <c r="D186" t="n">
        <v>-8.85</v>
      </c>
      <c r="E186" t="n">
        <v>-0.91</v>
      </c>
      <c r="F186" t="n">
        <v>9.69</v>
      </c>
      <c r="G186" t="n">
        <v>0</v>
      </c>
      <c r="H186" t="n">
        <v>1</v>
      </c>
      <c r="I186" t="n">
        <v>0</v>
      </c>
      <c r="J186" t="n">
        <v>-1</v>
      </c>
      <c r="K186" t="n">
        <v>-1</v>
      </c>
      <c r="L186">
        <f>HYPERLINK("https://www.defined.fi/sol/EYrci5wDqErWHXjKPLxeWtbXq36JcFKzCC7JoMi1pump?maker=9FmeS15VAZjtpY8VSvt2ThfLUFEzQYoGBD1ErHPYNsY4","https://www.defined.fi/sol/EYrci5wDqErWHXjKPLxeWtbXq36JcFKzCC7JoMi1pump?maker=9FmeS15VAZjtpY8VSvt2ThfLUFEzQYoGBD1ErHPYNsY4")</f>
        <v/>
      </c>
      <c r="M186">
        <f>HYPERLINK("https://dexscreener.com/solana/EYrci5wDqErWHXjKPLxeWtbXq36JcFKzCC7JoMi1pump?maker=9FmeS15VAZjtpY8VSvt2ThfLUFEzQYoGBD1ErHPYNsY4","https://dexscreener.com/solana/EYrci5wDqErWHXjKPLxeWtbXq36JcFKzCC7JoMi1pump?maker=9FmeS15VAZjtpY8VSvt2ThfLUFEzQYoGBD1ErHPYNsY4")</f>
        <v/>
      </c>
    </row>
    <row r="187">
      <c r="A187" t="inlineStr">
        <is>
          <t>9h8KdT7w6aguiiE24N4gS9ZX6B2VzJjuNm3yCXzRpump</t>
        </is>
      </c>
      <c r="B187" t="inlineStr">
        <is>
          <t>cro</t>
        </is>
      </c>
      <c r="C187" t="n">
        <v>5</v>
      </c>
      <c r="D187" t="n">
        <v>-2.75</v>
      </c>
      <c r="E187" t="n">
        <v>-0.93</v>
      </c>
      <c r="F187" t="n">
        <v>2.95</v>
      </c>
      <c r="G187" t="n">
        <v>0</v>
      </c>
      <c r="H187" t="n">
        <v>1</v>
      </c>
      <c r="I187" t="n">
        <v>0</v>
      </c>
      <c r="J187" t="n">
        <v>-1</v>
      </c>
      <c r="K187" t="n">
        <v>-1</v>
      </c>
      <c r="L187">
        <f>HYPERLINK("https://www.defined.fi/sol/9h8KdT7w6aguiiE24N4gS9ZX6B2VzJjuNm3yCXzRpump?maker=9FmeS15VAZjtpY8VSvt2ThfLUFEzQYoGBD1ErHPYNsY4","https://www.defined.fi/sol/9h8KdT7w6aguiiE24N4gS9ZX6B2VzJjuNm3yCXzRpump?maker=9FmeS15VAZjtpY8VSvt2ThfLUFEzQYoGBD1ErHPYNsY4")</f>
        <v/>
      </c>
      <c r="M187">
        <f>HYPERLINK("https://dexscreener.com/solana/9h8KdT7w6aguiiE24N4gS9ZX6B2VzJjuNm3yCXzRpump?maker=9FmeS15VAZjtpY8VSvt2ThfLUFEzQYoGBD1ErHPYNsY4","https://dexscreener.com/solana/9h8KdT7w6aguiiE24N4gS9ZX6B2VzJjuNm3yCXzRpump?maker=9FmeS15VAZjtpY8VSvt2ThfLUFEzQYoGBD1ErHPYNsY4")</f>
        <v/>
      </c>
    </row>
    <row r="188">
      <c r="A188" t="inlineStr">
        <is>
          <t>6ptSxB8VkjAv8TmWkS3b1jWTDd2XRewgjKaE8AP8pump</t>
        </is>
      </c>
      <c r="B188" t="inlineStr">
        <is>
          <t>USDC</t>
        </is>
      </c>
      <c r="C188" t="n">
        <v>5</v>
      </c>
      <c r="D188" t="n">
        <v>0.005</v>
      </c>
      <c r="E188" t="n">
        <v>-1</v>
      </c>
      <c r="F188" t="n">
        <v>0.492</v>
      </c>
      <c r="G188" t="n">
        <v>0</v>
      </c>
      <c r="H188" t="n">
        <v>1</v>
      </c>
      <c r="I188" t="n">
        <v>0</v>
      </c>
      <c r="J188" t="n">
        <v>-1</v>
      </c>
      <c r="K188" t="n">
        <v>-1</v>
      </c>
      <c r="L188">
        <f>HYPERLINK("https://www.defined.fi/sol/6ptSxB8VkjAv8TmWkS3b1jWTDd2XRewgjKaE8AP8pump?maker=9FmeS15VAZjtpY8VSvt2ThfLUFEzQYoGBD1ErHPYNsY4","https://www.defined.fi/sol/6ptSxB8VkjAv8TmWkS3b1jWTDd2XRewgjKaE8AP8pump?maker=9FmeS15VAZjtpY8VSvt2ThfLUFEzQYoGBD1ErHPYNsY4")</f>
        <v/>
      </c>
      <c r="M188">
        <f>HYPERLINK("https://dexscreener.com/solana/6ptSxB8VkjAv8TmWkS3b1jWTDd2XRewgjKaE8AP8pump?maker=9FmeS15VAZjtpY8VSvt2ThfLUFEzQYoGBD1ErHPYNsY4","https://dexscreener.com/solana/6ptSxB8VkjAv8TmWkS3b1jWTDd2XRewgjKaE8AP8pump?maker=9FmeS15VAZjtpY8VSvt2ThfLUFEzQYoGBD1ErHPYNsY4")</f>
        <v/>
      </c>
    </row>
    <row r="189">
      <c r="A189" t="inlineStr">
        <is>
          <t>9sRwKF16f9sqXojuWqR9njQLn9tL4AsCKJtPUFFKpump</t>
        </is>
      </c>
      <c r="B189" t="inlineStr">
        <is>
          <t>Safe</t>
        </is>
      </c>
      <c r="C189" t="n">
        <v>5</v>
      </c>
      <c r="D189" t="n">
        <v>-0.335</v>
      </c>
      <c r="E189" t="n">
        <v>-1</v>
      </c>
      <c r="F189" t="n">
        <v>0.492</v>
      </c>
      <c r="G189" t="n">
        <v>0</v>
      </c>
      <c r="H189" t="n">
        <v>1</v>
      </c>
      <c r="I189" t="n">
        <v>0</v>
      </c>
      <c r="J189" t="n">
        <v>-1</v>
      </c>
      <c r="K189" t="n">
        <v>-1</v>
      </c>
      <c r="L189">
        <f>HYPERLINK("https://www.defined.fi/sol/9sRwKF16f9sqXojuWqR9njQLn9tL4AsCKJtPUFFKpump?maker=9FmeS15VAZjtpY8VSvt2ThfLUFEzQYoGBD1ErHPYNsY4","https://www.defined.fi/sol/9sRwKF16f9sqXojuWqR9njQLn9tL4AsCKJtPUFFKpump?maker=9FmeS15VAZjtpY8VSvt2ThfLUFEzQYoGBD1ErHPYNsY4")</f>
        <v/>
      </c>
      <c r="M189">
        <f>HYPERLINK("https://dexscreener.com/solana/9sRwKF16f9sqXojuWqR9njQLn9tL4AsCKJtPUFFKpump?maker=9FmeS15VAZjtpY8VSvt2ThfLUFEzQYoGBD1ErHPYNsY4","https://dexscreener.com/solana/9sRwKF16f9sqXojuWqR9njQLn9tL4AsCKJtPUFFKpump?maker=9FmeS15VAZjtpY8VSvt2ThfLUFEzQYoGBD1ErHPYNsY4")</f>
        <v/>
      </c>
    </row>
    <row r="190">
      <c r="A190" t="inlineStr">
        <is>
          <t>4hTUXb92j9n6uY92Kt6cGh2DuX7JXMwG4EiryTVTpump</t>
        </is>
      </c>
      <c r="B190" t="inlineStr">
        <is>
          <t>Rose</t>
        </is>
      </c>
      <c r="C190" t="n">
        <v>5</v>
      </c>
      <c r="D190" t="n">
        <v>-0.08599999999999999</v>
      </c>
      <c r="E190" t="n">
        <v>-1</v>
      </c>
      <c r="F190" t="n">
        <v>0.495</v>
      </c>
      <c r="G190" t="n">
        <v>0</v>
      </c>
      <c r="H190" t="n">
        <v>1</v>
      </c>
      <c r="I190" t="n">
        <v>0</v>
      </c>
      <c r="J190" t="n">
        <v>-1</v>
      </c>
      <c r="K190" t="n">
        <v>-1</v>
      </c>
      <c r="L190">
        <f>HYPERLINK("https://www.defined.fi/sol/4hTUXb92j9n6uY92Kt6cGh2DuX7JXMwG4EiryTVTpump?maker=9FmeS15VAZjtpY8VSvt2ThfLUFEzQYoGBD1ErHPYNsY4","https://www.defined.fi/sol/4hTUXb92j9n6uY92Kt6cGh2DuX7JXMwG4EiryTVTpump?maker=9FmeS15VAZjtpY8VSvt2ThfLUFEzQYoGBD1ErHPYNsY4")</f>
        <v/>
      </c>
      <c r="M190">
        <f>HYPERLINK("https://dexscreener.com/solana/4hTUXb92j9n6uY92Kt6cGh2DuX7JXMwG4EiryTVTpump?maker=9FmeS15VAZjtpY8VSvt2ThfLUFEzQYoGBD1ErHPYNsY4","https://dexscreener.com/solana/4hTUXb92j9n6uY92Kt6cGh2DuX7JXMwG4EiryTVTpump?maker=9FmeS15VAZjtpY8VSvt2ThfLUFEzQYoGBD1ErHPYNsY4")</f>
        <v/>
      </c>
    </row>
    <row r="191">
      <c r="A191" t="inlineStr">
        <is>
          <t>8DejULALNi9Kp8wtrMNw2MFRPGkqWubf7qqzJvTfpump</t>
        </is>
      </c>
      <c r="B191" t="inlineStr">
        <is>
          <t>UGAY</t>
        </is>
      </c>
      <c r="C191" t="n">
        <v>5</v>
      </c>
      <c r="D191" t="n">
        <v>-0.188</v>
      </c>
      <c r="E191" t="n">
        <v>-1</v>
      </c>
      <c r="F191" t="n">
        <v>0.492</v>
      </c>
      <c r="G191" t="n">
        <v>0</v>
      </c>
      <c r="H191" t="n">
        <v>1</v>
      </c>
      <c r="I191" t="n">
        <v>0</v>
      </c>
      <c r="J191" t="n">
        <v>-1</v>
      </c>
      <c r="K191" t="n">
        <v>-1</v>
      </c>
      <c r="L191">
        <f>HYPERLINK("https://www.defined.fi/sol/8DejULALNi9Kp8wtrMNw2MFRPGkqWubf7qqzJvTfpump?maker=9FmeS15VAZjtpY8VSvt2ThfLUFEzQYoGBD1ErHPYNsY4","https://www.defined.fi/sol/8DejULALNi9Kp8wtrMNw2MFRPGkqWubf7qqzJvTfpump?maker=9FmeS15VAZjtpY8VSvt2ThfLUFEzQYoGBD1ErHPYNsY4")</f>
        <v/>
      </c>
      <c r="M191">
        <f>HYPERLINK("https://dexscreener.com/solana/8DejULALNi9Kp8wtrMNw2MFRPGkqWubf7qqzJvTfpump?maker=9FmeS15VAZjtpY8VSvt2ThfLUFEzQYoGBD1ErHPYNsY4","https://dexscreener.com/solana/8DejULALNi9Kp8wtrMNw2MFRPGkqWubf7qqzJvTfpump?maker=9FmeS15VAZjtpY8VSvt2ThfLUFEzQYoGBD1ErHPYNsY4")</f>
        <v/>
      </c>
    </row>
    <row r="192">
      <c r="A192" t="inlineStr">
        <is>
          <t>8Ga5Axx5PkLD7DL6nUrbTd3o9H1CdbdGoWMZm3Hcpump</t>
        </is>
      </c>
      <c r="B192" t="inlineStr">
        <is>
          <t>hodl</t>
        </is>
      </c>
      <c r="C192" t="n">
        <v>5</v>
      </c>
      <c r="D192" t="n">
        <v>-0.021</v>
      </c>
      <c r="E192" t="n">
        <v>-1</v>
      </c>
      <c r="F192" t="n">
        <v>0.492</v>
      </c>
      <c r="G192" t="n">
        <v>0</v>
      </c>
      <c r="H192" t="n">
        <v>1</v>
      </c>
      <c r="I192" t="n">
        <v>0</v>
      </c>
      <c r="J192" t="n">
        <v>-1</v>
      </c>
      <c r="K192" t="n">
        <v>-1</v>
      </c>
      <c r="L192">
        <f>HYPERLINK("https://www.defined.fi/sol/8Ga5Axx5PkLD7DL6nUrbTd3o9H1CdbdGoWMZm3Hcpump?maker=9FmeS15VAZjtpY8VSvt2ThfLUFEzQYoGBD1ErHPYNsY4","https://www.defined.fi/sol/8Ga5Axx5PkLD7DL6nUrbTd3o9H1CdbdGoWMZm3Hcpump?maker=9FmeS15VAZjtpY8VSvt2ThfLUFEzQYoGBD1ErHPYNsY4")</f>
        <v/>
      </c>
      <c r="M192">
        <f>HYPERLINK("https://dexscreener.com/solana/8Ga5Axx5PkLD7DL6nUrbTd3o9H1CdbdGoWMZm3Hcpump?maker=9FmeS15VAZjtpY8VSvt2ThfLUFEzQYoGBD1ErHPYNsY4","https://dexscreener.com/solana/8Ga5Axx5PkLD7DL6nUrbTd3o9H1CdbdGoWMZm3Hcpump?maker=9FmeS15VAZjtpY8VSvt2ThfLUFEzQYoGBD1ErHPYNsY4")</f>
        <v/>
      </c>
    </row>
    <row r="193">
      <c r="A193" t="inlineStr">
        <is>
          <t>8Mv4goyBbtqt8dw38m4vrndPJ4NcALcfaEgdjHb6pump</t>
        </is>
      </c>
      <c r="B193" t="inlineStr">
        <is>
          <t>GLOB</t>
        </is>
      </c>
      <c r="C193" t="n">
        <v>5</v>
      </c>
      <c r="D193" t="n">
        <v>-0.17</v>
      </c>
      <c r="E193" t="n">
        <v>-1</v>
      </c>
      <c r="F193" t="n">
        <v>0.492</v>
      </c>
      <c r="G193" t="n">
        <v>0</v>
      </c>
      <c r="H193" t="n">
        <v>1</v>
      </c>
      <c r="I193" t="n">
        <v>0</v>
      </c>
      <c r="J193" t="n">
        <v>-1</v>
      </c>
      <c r="K193" t="n">
        <v>-1</v>
      </c>
      <c r="L193">
        <f>HYPERLINK("https://www.defined.fi/sol/8Mv4goyBbtqt8dw38m4vrndPJ4NcALcfaEgdjHb6pump?maker=9FmeS15VAZjtpY8VSvt2ThfLUFEzQYoGBD1ErHPYNsY4","https://www.defined.fi/sol/8Mv4goyBbtqt8dw38m4vrndPJ4NcALcfaEgdjHb6pump?maker=9FmeS15VAZjtpY8VSvt2ThfLUFEzQYoGBD1ErHPYNsY4")</f>
        <v/>
      </c>
      <c r="M193">
        <f>HYPERLINK("https://dexscreener.com/solana/8Mv4goyBbtqt8dw38m4vrndPJ4NcALcfaEgdjHb6pump?maker=9FmeS15VAZjtpY8VSvt2ThfLUFEzQYoGBD1ErHPYNsY4","https://dexscreener.com/solana/8Mv4goyBbtqt8dw38m4vrndPJ4NcALcfaEgdjHb6pump?maker=9FmeS15VAZjtpY8VSvt2ThfLUFEzQYoGBD1ErHPYNsY4")</f>
        <v/>
      </c>
    </row>
    <row r="194">
      <c r="A194" t="inlineStr">
        <is>
          <t>3cF7Jnhdwsnde3EY7QWkQThKxmRQbC5G2BQ6f8aSpump</t>
        </is>
      </c>
      <c r="B194" t="inlineStr">
        <is>
          <t>LIFE</t>
        </is>
      </c>
      <c r="C194" t="n">
        <v>5</v>
      </c>
      <c r="D194" t="n">
        <v>-0.463</v>
      </c>
      <c r="E194" t="n">
        <v>-0.87</v>
      </c>
      <c r="F194" t="n">
        <v>0.533</v>
      </c>
      <c r="G194" t="n">
        <v>0</v>
      </c>
      <c r="H194" t="n">
        <v>1</v>
      </c>
      <c r="I194" t="n">
        <v>0</v>
      </c>
      <c r="J194" t="n">
        <v>-1</v>
      </c>
      <c r="K194" t="n">
        <v>-1</v>
      </c>
      <c r="L194">
        <f>HYPERLINK("https://www.defined.fi/sol/3cF7Jnhdwsnde3EY7QWkQThKxmRQbC5G2BQ6f8aSpump?maker=9FmeS15VAZjtpY8VSvt2ThfLUFEzQYoGBD1ErHPYNsY4","https://www.defined.fi/sol/3cF7Jnhdwsnde3EY7QWkQThKxmRQbC5G2BQ6f8aSpump?maker=9FmeS15VAZjtpY8VSvt2ThfLUFEzQYoGBD1ErHPYNsY4")</f>
        <v/>
      </c>
      <c r="M194">
        <f>HYPERLINK("https://dexscreener.com/solana/3cF7Jnhdwsnde3EY7QWkQThKxmRQbC5G2BQ6f8aSpump?maker=9FmeS15VAZjtpY8VSvt2ThfLUFEzQYoGBD1ErHPYNsY4","https://dexscreener.com/solana/3cF7Jnhdwsnde3EY7QWkQThKxmRQbC5G2BQ6f8aSpump?maker=9FmeS15VAZjtpY8VSvt2ThfLUFEzQYoGBD1ErHPYNsY4")</f>
        <v/>
      </c>
    </row>
    <row r="195">
      <c r="A195" t="inlineStr">
        <is>
          <t>4ZMdGvFPvgjAM6557hCZspydxgtG2aoeNPGFbvqCpump</t>
        </is>
      </c>
      <c r="B195" t="inlineStr">
        <is>
          <t>PreRich</t>
        </is>
      </c>
      <c r="C195" t="n">
        <v>5</v>
      </c>
      <c r="D195" t="n">
        <v>-0.276</v>
      </c>
      <c r="E195" t="n">
        <v>-1</v>
      </c>
      <c r="F195" t="n">
        <v>0.492</v>
      </c>
      <c r="G195" t="n">
        <v>0</v>
      </c>
      <c r="H195" t="n">
        <v>1</v>
      </c>
      <c r="I195" t="n">
        <v>0</v>
      </c>
      <c r="J195" t="n">
        <v>-1</v>
      </c>
      <c r="K195" t="n">
        <v>-1</v>
      </c>
      <c r="L195">
        <f>HYPERLINK("https://www.defined.fi/sol/4ZMdGvFPvgjAM6557hCZspydxgtG2aoeNPGFbvqCpump?maker=9FmeS15VAZjtpY8VSvt2ThfLUFEzQYoGBD1ErHPYNsY4","https://www.defined.fi/sol/4ZMdGvFPvgjAM6557hCZspydxgtG2aoeNPGFbvqCpump?maker=9FmeS15VAZjtpY8VSvt2ThfLUFEzQYoGBD1ErHPYNsY4")</f>
        <v/>
      </c>
      <c r="M195">
        <f>HYPERLINK("https://dexscreener.com/solana/4ZMdGvFPvgjAM6557hCZspydxgtG2aoeNPGFbvqCpump?maker=9FmeS15VAZjtpY8VSvt2ThfLUFEzQYoGBD1ErHPYNsY4","https://dexscreener.com/solana/4ZMdGvFPvgjAM6557hCZspydxgtG2aoeNPGFbvqCpump?maker=9FmeS15VAZjtpY8VSvt2ThfLUFEzQYoGBD1ErHPYNsY4")</f>
        <v/>
      </c>
    </row>
    <row r="196">
      <c r="A196" t="inlineStr">
        <is>
          <t>FVJsSfSPmjHcyiiGhpxxNyyRuHNdiaJHpFwpKGJ5pump</t>
        </is>
      </c>
      <c r="B196" t="inlineStr">
        <is>
          <t>snubi</t>
        </is>
      </c>
      <c r="C196" t="n">
        <v>5</v>
      </c>
      <c r="D196" t="n">
        <v>-0.294</v>
      </c>
      <c r="E196" t="n">
        <v>-1</v>
      </c>
      <c r="F196" t="n">
        <v>0.492</v>
      </c>
      <c r="G196" t="n">
        <v>0</v>
      </c>
      <c r="H196" t="n">
        <v>1</v>
      </c>
      <c r="I196" t="n">
        <v>0</v>
      </c>
      <c r="J196" t="n">
        <v>-1</v>
      </c>
      <c r="K196" t="n">
        <v>-1</v>
      </c>
      <c r="L196">
        <f>HYPERLINK("https://www.defined.fi/sol/FVJsSfSPmjHcyiiGhpxxNyyRuHNdiaJHpFwpKGJ5pump?maker=9FmeS15VAZjtpY8VSvt2ThfLUFEzQYoGBD1ErHPYNsY4","https://www.defined.fi/sol/FVJsSfSPmjHcyiiGhpxxNyyRuHNdiaJHpFwpKGJ5pump?maker=9FmeS15VAZjtpY8VSvt2ThfLUFEzQYoGBD1ErHPYNsY4")</f>
        <v/>
      </c>
      <c r="M196">
        <f>HYPERLINK("https://dexscreener.com/solana/FVJsSfSPmjHcyiiGhpxxNyyRuHNdiaJHpFwpKGJ5pump?maker=9FmeS15VAZjtpY8VSvt2ThfLUFEzQYoGBD1ErHPYNsY4","https://dexscreener.com/solana/FVJsSfSPmjHcyiiGhpxxNyyRuHNdiaJHpFwpKGJ5pump?maker=9FmeS15VAZjtpY8VSvt2ThfLUFEzQYoGBD1ErHPYNsY4")</f>
        <v/>
      </c>
    </row>
    <row r="197">
      <c r="A197" t="inlineStr">
        <is>
          <t>69gc3rzRXuH5eQ3YJ1M6pNAXmoNWBGe42LfYNUwLpump</t>
        </is>
      </c>
      <c r="B197" t="inlineStr">
        <is>
          <t>WISDOM</t>
        </is>
      </c>
      <c r="C197" t="n">
        <v>5</v>
      </c>
      <c r="D197" t="n">
        <v>0.032</v>
      </c>
      <c r="E197" t="n">
        <v>-1</v>
      </c>
      <c r="F197" t="n">
        <v>0.46</v>
      </c>
      <c r="G197" t="n">
        <v>0</v>
      </c>
      <c r="H197" t="n">
        <v>1</v>
      </c>
      <c r="I197" t="n">
        <v>0</v>
      </c>
      <c r="J197" t="n">
        <v>-1</v>
      </c>
      <c r="K197" t="n">
        <v>-1</v>
      </c>
      <c r="L197">
        <f>HYPERLINK("https://www.defined.fi/sol/69gc3rzRXuH5eQ3YJ1M6pNAXmoNWBGe42LfYNUwLpump?maker=9FmeS15VAZjtpY8VSvt2ThfLUFEzQYoGBD1ErHPYNsY4","https://www.defined.fi/sol/69gc3rzRXuH5eQ3YJ1M6pNAXmoNWBGe42LfYNUwLpump?maker=9FmeS15VAZjtpY8VSvt2ThfLUFEzQYoGBD1ErHPYNsY4")</f>
        <v/>
      </c>
      <c r="M197">
        <f>HYPERLINK("https://dexscreener.com/solana/69gc3rzRXuH5eQ3YJ1M6pNAXmoNWBGe42LfYNUwLpump?maker=9FmeS15VAZjtpY8VSvt2ThfLUFEzQYoGBD1ErHPYNsY4","https://dexscreener.com/solana/69gc3rzRXuH5eQ3YJ1M6pNAXmoNWBGe42LfYNUwLpump?maker=9FmeS15VAZjtpY8VSvt2ThfLUFEzQYoGBD1ErHPYNsY4")</f>
        <v/>
      </c>
    </row>
    <row r="198">
      <c r="A198" t="inlineStr">
        <is>
          <t>3Dpx27b5EcHycQBWTEkvLNPSW9EyGpVNwK6cTeWcpump</t>
        </is>
      </c>
      <c r="B198" t="inlineStr">
        <is>
          <t>GodCandle</t>
        </is>
      </c>
      <c r="C198" t="n">
        <v>5</v>
      </c>
      <c r="D198" t="n">
        <v>-0.028</v>
      </c>
      <c r="E198" t="n">
        <v>-1</v>
      </c>
      <c r="F198" t="n">
        <v>0.492</v>
      </c>
      <c r="G198" t="n">
        <v>0</v>
      </c>
      <c r="H198" t="n">
        <v>1</v>
      </c>
      <c r="I198" t="n">
        <v>0</v>
      </c>
      <c r="J198" t="n">
        <v>-1</v>
      </c>
      <c r="K198" t="n">
        <v>-1</v>
      </c>
      <c r="L198">
        <f>HYPERLINK("https://www.defined.fi/sol/3Dpx27b5EcHycQBWTEkvLNPSW9EyGpVNwK6cTeWcpump?maker=9FmeS15VAZjtpY8VSvt2ThfLUFEzQYoGBD1ErHPYNsY4","https://www.defined.fi/sol/3Dpx27b5EcHycQBWTEkvLNPSW9EyGpVNwK6cTeWcpump?maker=9FmeS15VAZjtpY8VSvt2ThfLUFEzQYoGBD1ErHPYNsY4")</f>
        <v/>
      </c>
      <c r="M198">
        <f>HYPERLINK("https://dexscreener.com/solana/3Dpx27b5EcHycQBWTEkvLNPSW9EyGpVNwK6cTeWcpump?maker=9FmeS15VAZjtpY8VSvt2ThfLUFEzQYoGBD1ErHPYNsY4","https://dexscreener.com/solana/3Dpx27b5EcHycQBWTEkvLNPSW9EyGpVNwK6cTeWcpump?maker=9FmeS15VAZjtpY8VSvt2ThfLUFEzQYoGBD1ErHPYNsY4")</f>
        <v/>
      </c>
    </row>
    <row r="199">
      <c r="A199" t="inlineStr">
        <is>
          <t>2yoEoQHeKUDfumpeecQGQ8gzbK1czb1J8oybU7e9pump</t>
        </is>
      </c>
      <c r="B199" t="inlineStr">
        <is>
          <t>CATI</t>
        </is>
      </c>
      <c r="C199" t="n">
        <v>5</v>
      </c>
      <c r="D199" t="n">
        <v>-0.07199999999999999</v>
      </c>
      <c r="E199" t="n">
        <v>-1</v>
      </c>
      <c r="F199" t="n">
        <v>0.492</v>
      </c>
      <c r="G199" t="n">
        <v>0</v>
      </c>
      <c r="H199" t="n">
        <v>1</v>
      </c>
      <c r="I199" t="n">
        <v>0</v>
      </c>
      <c r="J199" t="n">
        <v>-1</v>
      </c>
      <c r="K199" t="n">
        <v>-1</v>
      </c>
      <c r="L199">
        <f>HYPERLINK("https://www.defined.fi/sol/2yoEoQHeKUDfumpeecQGQ8gzbK1czb1J8oybU7e9pump?maker=9FmeS15VAZjtpY8VSvt2ThfLUFEzQYoGBD1ErHPYNsY4","https://www.defined.fi/sol/2yoEoQHeKUDfumpeecQGQ8gzbK1czb1J8oybU7e9pump?maker=9FmeS15VAZjtpY8VSvt2ThfLUFEzQYoGBD1ErHPYNsY4")</f>
        <v/>
      </c>
      <c r="M199">
        <f>HYPERLINK("https://dexscreener.com/solana/2yoEoQHeKUDfumpeecQGQ8gzbK1czb1J8oybU7e9pump?maker=9FmeS15VAZjtpY8VSvt2ThfLUFEzQYoGBD1ErHPYNsY4","https://dexscreener.com/solana/2yoEoQHeKUDfumpeecQGQ8gzbK1czb1J8oybU7e9pump?maker=9FmeS15VAZjtpY8VSvt2ThfLUFEzQYoGBD1ErHPYNsY4")</f>
        <v/>
      </c>
    </row>
    <row r="200">
      <c r="A200" t="inlineStr">
        <is>
          <t>Fosp9yoXQBdx8YqyURZePYzgpCnxp9XsfnQq69DRvvU4</t>
        </is>
      </c>
      <c r="B200" t="inlineStr">
        <is>
          <t>MEDUSA</t>
        </is>
      </c>
      <c r="C200" t="n">
        <v>5</v>
      </c>
      <c r="D200" t="n">
        <v>212.81</v>
      </c>
      <c r="E200" t="n">
        <v>3.66</v>
      </c>
      <c r="F200" t="n">
        <v>58.2</v>
      </c>
      <c r="G200" t="n">
        <v>271.01</v>
      </c>
      <c r="H200" t="n">
        <v>2</v>
      </c>
      <c r="I200" t="n">
        <v>32</v>
      </c>
      <c r="J200" t="n">
        <v>-1</v>
      </c>
      <c r="K200" t="n">
        <v>-1</v>
      </c>
      <c r="L200">
        <f>HYPERLINK("https://www.defined.fi/sol/Fosp9yoXQBdx8YqyURZePYzgpCnxp9XsfnQq69DRvvU4?maker=9FmeS15VAZjtpY8VSvt2ThfLUFEzQYoGBD1ErHPYNsY4","https://www.defined.fi/sol/Fosp9yoXQBdx8YqyURZePYzgpCnxp9XsfnQq69DRvvU4?maker=9FmeS15VAZjtpY8VSvt2ThfLUFEzQYoGBD1ErHPYNsY4")</f>
        <v/>
      </c>
      <c r="M200">
        <f>HYPERLINK("https://dexscreener.com/solana/Fosp9yoXQBdx8YqyURZePYzgpCnxp9XsfnQq69DRvvU4?maker=9FmeS15VAZjtpY8VSvt2ThfLUFEzQYoGBD1ErHPYNsY4","https://dexscreener.com/solana/Fosp9yoXQBdx8YqyURZePYzgpCnxp9XsfnQq69DRvvU4?maker=9FmeS15VAZjtpY8VSvt2ThfLUFEzQYoGBD1ErHPYNsY4")</f>
        <v/>
      </c>
    </row>
    <row r="201">
      <c r="A201" t="inlineStr">
        <is>
          <t>BFc8GNjKJXWUoe8qvg1evPe8zSgHnxFkJk97qNhLpump</t>
        </is>
      </c>
      <c r="B201" t="inlineStr">
        <is>
          <t>NiggaAI</t>
        </is>
      </c>
      <c r="C201" t="n">
        <v>5</v>
      </c>
      <c r="D201" t="n">
        <v>-19.15</v>
      </c>
      <c r="E201" t="n">
        <v>-0.97</v>
      </c>
      <c r="F201" t="n">
        <v>19.79</v>
      </c>
      <c r="G201" t="n">
        <v>0</v>
      </c>
      <c r="H201" t="n">
        <v>2</v>
      </c>
      <c r="I201" t="n">
        <v>0</v>
      </c>
      <c r="J201" t="n">
        <v>-1</v>
      </c>
      <c r="K201" t="n">
        <v>-1</v>
      </c>
      <c r="L201">
        <f>HYPERLINK("https://www.defined.fi/sol/BFc8GNjKJXWUoe8qvg1evPe8zSgHnxFkJk97qNhLpump?maker=9FmeS15VAZjtpY8VSvt2ThfLUFEzQYoGBD1ErHPYNsY4","https://www.defined.fi/sol/BFc8GNjKJXWUoe8qvg1evPe8zSgHnxFkJk97qNhLpump?maker=9FmeS15VAZjtpY8VSvt2ThfLUFEzQYoGBD1ErHPYNsY4")</f>
        <v/>
      </c>
      <c r="M201">
        <f>HYPERLINK("https://dexscreener.com/solana/BFc8GNjKJXWUoe8qvg1evPe8zSgHnxFkJk97qNhLpump?maker=9FmeS15VAZjtpY8VSvt2ThfLUFEzQYoGBD1ErHPYNsY4","https://dexscreener.com/solana/BFc8GNjKJXWUoe8qvg1evPe8zSgHnxFkJk97qNhLpump?maker=9FmeS15VAZjtpY8VSvt2ThfLUFEzQYoGBD1ErHPYNsY4")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2024-10-20T15:37:34Z</dcterms:created>
  <dcterms:modified xsi:type="dcterms:W3CDTF">2024-10-20T15:37:34Z</dcterms:modified>
</cp:coreProperties>
</file>