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82jE2mJaHvkUruxzkkyiVFSs2qWeHengLv6Qmycmpump</t>
        </is>
      </c>
      <c r="B2" t="inlineStr">
        <is>
          <t>I-405</t>
        </is>
      </c>
      <c r="C2" t="n">
        <v>0</v>
      </c>
      <c r="D2" t="n">
        <v>10.41</v>
      </c>
      <c r="E2" t="n">
        <v>1.05</v>
      </c>
      <c r="F2" t="n">
        <v>9.890000000000001</v>
      </c>
      <c r="G2" t="n">
        <v>17.37</v>
      </c>
      <c r="H2" t="n">
        <v>1</v>
      </c>
      <c r="I2" t="n">
        <v>3</v>
      </c>
      <c r="J2" t="n">
        <v>-1</v>
      </c>
      <c r="K2" t="n">
        <v>-1</v>
      </c>
      <c r="L2">
        <f>HYPERLINK("https://www.defined.fi/sol/82jE2mJaHvkUruxzkkyiVFSs2qWeHengLv6Qmycmpump?maker=6YHcrghddkYMf6zu9vs8WtZkBUMBTEQvvSPVUEqnDYXf","https://www.defined.fi/sol/82jE2mJaHvkUruxzkkyiVFSs2qWeHengLv6Qmycmpump?maker=6YHcrghddkYMf6zu9vs8WtZkBUMBTEQvvSPVUEqnDYXf")</f>
        <v/>
      </c>
      <c r="M2">
        <f>HYPERLINK("https://dexscreener.com/solana/82jE2mJaHvkUruxzkkyiVFSs2qWeHengLv6Qmycmpump?maker=6YHcrghddkYMf6zu9vs8WtZkBUMBTEQvvSPVUEqnDYXf","https://dexscreener.com/solana/82jE2mJaHvkUruxzkkyiVFSs2qWeHengLv6Qmycmpump?maker=6YHcrghddkYMf6zu9vs8WtZkBUMBTEQvvSPVUEqnDYXf")</f>
        <v/>
      </c>
    </row>
    <row r="3">
      <c r="A3" t="inlineStr">
        <is>
          <t>GUGmG7qWG4KDCZimpBKi1Ej6xo4ko46V4Fnw6RhKpump</t>
        </is>
      </c>
      <c r="B3" t="inlineStr">
        <is>
          <t>iuji</t>
        </is>
      </c>
      <c r="C3" t="n">
        <v>0</v>
      </c>
      <c r="D3" t="n">
        <v>10.28</v>
      </c>
      <c r="E3" t="n">
        <v>0.96</v>
      </c>
      <c r="F3" t="n">
        <v>10.73</v>
      </c>
      <c r="G3" t="n">
        <v>19.93</v>
      </c>
      <c r="H3" t="n">
        <v>2</v>
      </c>
      <c r="I3" t="n">
        <v>5</v>
      </c>
      <c r="J3" t="n">
        <v>-1</v>
      </c>
      <c r="K3" t="n">
        <v>-1</v>
      </c>
      <c r="L3">
        <f>HYPERLINK("https://www.defined.fi/sol/GUGmG7qWG4KDCZimpBKi1Ej6xo4ko46V4Fnw6RhKpump?maker=6YHcrghddkYMf6zu9vs8WtZkBUMBTEQvvSPVUEqnDYXf","https://www.defined.fi/sol/GUGmG7qWG4KDCZimpBKi1Ej6xo4ko46V4Fnw6RhKpump?maker=6YHcrghddkYMf6zu9vs8WtZkBUMBTEQvvSPVUEqnDYXf")</f>
        <v/>
      </c>
      <c r="M3">
        <f>HYPERLINK("https://dexscreener.com/solana/GUGmG7qWG4KDCZimpBKi1Ej6xo4ko46V4Fnw6RhKpump?maker=6YHcrghddkYMf6zu9vs8WtZkBUMBTEQvvSPVUEqnDYXf","https://dexscreener.com/solana/GUGmG7qWG4KDCZimpBKi1Ej6xo4ko46V4Fnw6RhKpump?maker=6YHcrghddkYMf6zu9vs8WtZkBUMBTEQvvSPVUEqnDYXf")</f>
        <v/>
      </c>
    </row>
    <row r="4">
      <c r="A4" t="inlineStr">
        <is>
          <t>FMiPUkEkByLsb2TrmTBsrddzYTsdSbawNuPoBJJMpump</t>
        </is>
      </c>
      <c r="B4" t="inlineStr">
        <is>
          <t>nova</t>
        </is>
      </c>
      <c r="C4" t="n">
        <v>0</v>
      </c>
      <c r="D4" t="n">
        <v>-1.65</v>
      </c>
      <c r="E4" t="n">
        <v>-1</v>
      </c>
      <c r="F4" t="n">
        <v>12.13</v>
      </c>
      <c r="G4" t="n">
        <v>7.3</v>
      </c>
      <c r="H4" t="n">
        <v>4</v>
      </c>
      <c r="I4" t="n">
        <v>2</v>
      </c>
      <c r="J4" t="n">
        <v>-1</v>
      </c>
      <c r="K4" t="n">
        <v>-1</v>
      </c>
      <c r="L4">
        <f>HYPERLINK("https://www.defined.fi/sol/FMiPUkEkByLsb2TrmTBsrddzYTsdSbawNuPoBJJMpump?maker=6YHcrghddkYMf6zu9vs8WtZkBUMBTEQvvSPVUEqnDYXf","https://www.defined.fi/sol/FMiPUkEkByLsb2TrmTBsrddzYTsdSbawNuPoBJJMpump?maker=6YHcrghddkYMf6zu9vs8WtZkBUMBTEQvvSPVUEqnDYXf")</f>
        <v/>
      </c>
      <c r="M4">
        <f>HYPERLINK("https://dexscreener.com/solana/FMiPUkEkByLsb2TrmTBsrddzYTsdSbawNuPoBJJMpump?maker=6YHcrghddkYMf6zu9vs8WtZkBUMBTEQvvSPVUEqnDYXf","https://dexscreener.com/solana/FMiPUkEkByLsb2TrmTBsrddzYTsdSbawNuPoBJJMpump?maker=6YHcrghddkYMf6zu9vs8WtZkBUMBTEQvvSPVUEqnDYXf")</f>
        <v/>
      </c>
    </row>
    <row r="5">
      <c r="A5" t="inlineStr">
        <is>
          <t>4whpfnWCb46zrCamiK1sD1acBpS7whWy9RXh7CLxpump</t>
        </is>
      </c>
      <c r="B5" t="inlineStr">
        <is>
          <t>Fiona</t>
        </is>
      </c>
      <c r="C5" t="n">
        <v>0</v>
      </c>
      <c r="D5" t="n">
        <v>3.29</v>
      </c>
      <c r="E5" t="n">
        <v>0.47</v>
      </c>
      <c r="F5" t="n">
        <v>6.93</v>
      </c>
      <c r="G5" t="n">
        <v>7.52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HYPERLINK("https://www.defined.fi/sol/4whpfnWCb46zrCamiK1sD1acBpS7whWy9RXh7CLxpump?maker=6YHcrghddkYMf6zu9vs8WtZkBUMBTEQvvSPVUEqnDYXf","https://www.defined.fi/sol/4whpfnWCb46zrCamiK1sD1acBpS7whWy9RXh7CLxpump?maker=6YHcrghddkYMf6zu9vs8WtZkBUMBTEQvvSPVUEqnDYXf")</f>
        <v/>
      </c>
      <c r="M5">
        <f>HYPERLINK("https://dexscreener.com/solana/4whpfnWCb46zrCamiK1sD1acBpS7whWy9RXh7CLxpump?maker=6YHcrghddkYMf6zu9vs8WtZkBUMBTEQvvSPVUEqnDYXf","https://dexscreener.com/solana/4whpfnWCb46zrCamiK1sD1acBpS7whWy9RXh7CLxpump?maker=6YHcrghddkYMf6zu9vs8WtZkBUMBTEQvvSPVUEqnDYXf")</f>
        <v/>
      </c>
    </row>
    <row r="6">
      <c r="A6" t="inlineStr">
        <is>
          <t>2P5HzgSWzAdUUZX7rhEsCXT19cQyBsMEheHBaxdNWWRC</t>
        </is>
      </c>
      <c r="B6" t="inlineStr">
        <is>
          <t>REVCOMP</t>
        </is>
      </c>
      <c r="C6" t="n">
        <v>0</v>
      </c>
      <c r="D6" t="n">
        <v>-2.72</v>
      </c>
      <c r="E6" t="n">
        <v>-0.27</v>
      </c>
      <c r="F6" t="n">
        <v>9.960000000000001</v>
      </c>
      <c r="G6" t="n">
        <v>7.24</v>
      </c>
      <c r="H6" t="n">
        <v>2</v>
      </c>
      <c r="I6" t="n">
        <v>2</v>
      </c>
      <c r="J6" t="n">
        <v>-1</v>
      </c>
      <c r="K6" t="n">
        <v>-1</v>
      </c>
      <c r="L6">
        <f>HYPERLINK("https://www.defined.fi/sol/2P5HzgSWzAdUUZX7rhEsCXT19cQyBsMEheHBaxdNWWRC?maker=6YHcrghddkYMf6zu9vs8WtZkBUMBTEQvvSPVUEqnDYXf","https://www.defined.fi/sol/2P5HzgSWzAdUUZX7rhEsCXT19cQyBsMEheHBaxdNWWRC?maker=6YHcrghddkYMf6zu9vs8WtZkBUMBTEQvvSPVUEqnDYXf")</f>
        <v/>
      </c>
      <c r="M6">
        <f>HYPERLINK("https://dexscreener.com/solana/2P5HzgSWzAdUUZX7rhEsCXT19cQyBsMEheHBaxdNWWRC?maker=6YHcrghddkYMf6zu9vs8WtZkBUMBTEQvvSPVUEqnDYXf","https://dexscreener.com/solana/2P5HzgSWzAdUUZX7rhEsCXT19cQyBsMEheHBaxdNWWRC?maker=6YHcrghddkYMf6zu9vs8WtZkBUMBTEQvvSPVUEqnDYXf")</f>
        <v/>
      </c>
    </row>
    <row r="7">
      <c r="A7" t="inlineStr">
        <is>
          <t>4rpR4A42oNs9NfQJ8JKEVUKb2NcUXJ8CZpBKkaJquzZ8</t>
        </is>
      </c>
      <c r="B7" t="inlineStr">
        <is>
          <t>deer</t>
        </is>
      </c>
      <c r="C7" t="n">
        <v>0</v>
      </c>
      <c r="D7" t="n">
        <v>0.276</v>
      </c>
      <c r="E7" t="n">
        <v>0.1</v>
      </c>
      <c r="F7" t="n">
        <v>2.63</v>
      </c>
      <c r="G7" t="n">
        <v>9.93</v>
      </c>
      <c r="H7" t="n">
        <v>1</v>
      </c>
      <c r="I7" t="n">
        <v>3</v>
      </c>
      <c r="J7" t="n">
        <v>-1</v>
      </c>
      <c r="K7" t="n">
        <v>-1</v>
      </c>
      <c r="L7">
        <f>HYPERLINK("https://www.defined.fi/sol/4rpR4A42oNs9NfQJ8JKEVUKb2NcUXJ8CZpBKkaJquzZ8?maker=6YHcrghddkYMf6zu9vs8WtZkBUMBTEQvvSPVUEqnDYXf","https://www.defined.fi/sol/4rpR4A42oNs9NfQJ8JKEVUKb2NcUXJ8CZpBKkaJquzZ8?maker=6YHcrghddkYMf6zu9vs8WtZkBUMBTEQvvSPVUEqnDYXf")</f>
        <v/>
      </c>
      <c r="M7">
        <f>HYPERLINK("https://dexscreener.com/solana/4rpR4A42oNs9NfQJ8JKEVUKb2NcUXJ8CZpBKkaJquzZ8?maker=6YHcrghddkYMf6zu9vs8WtZkBUMBTEQvvSPVUEqnDYXf","https://dexscreener.com/solana/4rpR4A42oNs9NfQJ8JKEVUKb2NcUXJ8CZpBKkaJquzZ8?maker=6YHcrghddkYMf6zu9vs8WtZkBUMBTEQvvSPVUEqnDYXf")</f>
        <v/>
      </c>
    </row>
    <row r="8">
      <c r="A8" t="inlineStr">
        <is>
          <t>2jfmsGtcBpF4qQxztyBqhZmrtTf8tCNv7o98kwwSpump</t>
        </is>
      </c>
      <c r="B8" t="inlineStr">
        <is>
          <t>LLMtheism</t>
        </is>
      </c>
      <c r="C8" t="n">
        <v>0</v>
      </c>
      <c r="D8" t="n">
        <v>0.758</v>
      </c>
      <c r="E8" t="n">
        <v>0.15</v>
      </c>
      <c r="F8" t="n">
        <v>4.96</v>
      </c>
      <c r="G8" t="n">
        <v>5.72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HYPERLINK("https://www.defined.fi/sol/2jfmsGtcBpF4qQxztyBqhZmrtTf8tCNv7o98kwwSpump?maker=6YHcrghddkYMf6zu9vs8WtZkBUMBTEQvvSPVUEqnDYXf","https://www.defined.fi/sol/2jfmsGtcBpF4qQxztyBqhZmrtTf8tCNv7o98kwwSpump?maker=6YHcrghddkYMf6zu9vs8WtZkBUMBTEQvvSPVUEqnDYXf")</f>
        <v/>
      </c>
      <c r="M8">
        <f>HYPERLINK("https://dexscreener.com/solana/2jfmsGtcBpF4qQxztyBqhZmrtTf8tCNv7o98kwwSpump?maker=6YHcrghddkYMf6zu9vs8WtZkBUMBTEQvvSPVUEqnDYXf","https://dexscreener.com/solana/2jfmsGtcBpF4qQxztyBqhZmrtTf8tCNv7o98kwwSpump?maker=6YHcrghddkYMf6zu9vs8WtZkBUMBTEQvvSPVUEqnDYXf")</f>
        <v/>
      </c>
    </row>
    <row r="9">
      <c r="A9" t="inlineStr">
        <is>
          <t>5QbdnA4Lu31t8aPvFwHkAQkim7ELMRwJPmqAEG4wpump</t>
        </is>
      </c>
      <c r="B9" t="inlineStr">
        <is>
          <t>NOTEBOOKLM</t>
        </is>
      </c>
      <c r="C9" t="n">
        <v>0</v>
      </c>
      <c r="D9" t="n">
        <v>0.786</v>
      </c>
      <c r="E9" t="n">
        <v>-1</v>
      </c>
      <c r="F9" t="n">
        <v>1.99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HYPERLINK("https://www.defined.fi/sol/5QbdnA4Lu31t8aPvFwHkAQkim7ELMRwJPmqAEG4wpump?maker=6YHcrghddkYMf6zu9vs8WtZkBUMBTEQvvSPVUEqnDYXf","https://www.defined.fi/sol/5QbdnA4Lu31t8aPvFwHkAQkim7ELMRwJPmqAEG4wpump?maker=6YHcrghddkYMf6zu9vs8WtZkBUMBTEQvvSPVUEqnDYXf")</f>
        <v/>
      </c>
      <c r="M9">
        <f>HYPERLINK("https://dexscreener.com/solana/5QbdnA4Lu31t8aPvFwHkAQkim7ELMRwJPmqAEG4wpump?maker=6YHcrghddkYMf6zu9vs8WtZkBUMBTEQvvSPVUEqnDYXf","https://dexscreener.com/solana/5QbdnA4Lu31t8aPvFwHkAQkim7ELMRwJPmqAEG4wpump?maker=6YHcrghddkYMf6zu9vs8WtZkBUMBTEQvvSPVUEqnDYXf")</f>
        <v/>
      </c>
    </row>
    <row r="10">
      <c r="A10" t="inlineStr">
        <is>
          <t>6G7eLC9sxoBpFxdvKTYY5VcogJwtYBBRq88iSWxmpump</t>
        </is>
      </c>
      <c r="B10" t="inlineStr">
        <is>
          <t>LAM</t>
        </is>
      </c>
      <c r="C10" t="n">
        <v>0</v>
      </c>
      <c r="D10" t="n">
        <v>5.79</v>
      </c>
      <c r="E10" t="n">
        <v>1.16</v>
      </c>
      <c r="F10" t="n">
        <v>4.98</v>
      </c>
      <c r="G10" t="n">
        <v>9.52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HYPERLINK("https://www.defined.fi/sol/6G7eLC9sxoBpFxdvKTYY5VcogJwtYBBRq88iSWxmpump?maker=6YHcrghddkYMf6zu9vs8WtZkBUMBTEQvvSPVUEqnDYXf","https://www.defined.fi/sol/6G7eLC9sxoBpFxdvKTYY5VcogJwtYBBRq88iSWxmpump?maker=6YHcrghddkYMf6zu9vs8WtZkBUMBTEQvvSPVUEqnDYXf")</f>
        <v/>
      </c>
      <c r="M10">
        <f>HYPERLINK("https://dexscreener.com/solana/6G7eLC9sxoBpFxdvKTYY5VcogJwtYBBRq88iSWxmpump?maker=6YHcrghddkYMf6zu9vs8WtZkBUMBTEQvvSPVUEqnDYXf","https://dexscreener.com/solana/6G7eLC9sxoBpFxdvKTYY5VcogJwtYBBRq88iSWxmpump?maker=6YHcrghddkYMf6zu9vs8WtZkBUMBTEQvvSPVUEqnDYXf")</f>
        <v/>
      </c>
    </row>
    <row r="11">
      <c r="A11" t="inlineStr">
        <is>
          <t>GVwpWU5PtJFHS1mH35sHmsRN1XWUwRV3Qo94h5Lepump</t>
        </is>
      </c>
      <c r="B11" t="inlineStr">
        <is>
          <t>CATGF</t>
        </is>
      </c>
      <c r="C11" t="n">
        <v>0</v>
      </c>
      <c r="D11" t="n">
        <v>133</v>
      </c>
      <c r="E11" t="n">
        <v>27</v>
      </c>
      <c r="F11" t="n">
        <v>4.88</v>
      </c>
      <c r="G11" t="n">
        <v>137.88</v>
      </c>
      <c r="H11" t="n">
        <v>1</v>
      </c>
      <c r="I11" t="n">
        <v>16</v>
      </c>
      <c r="J11" t="n">
        <v>-1</v>
      </c>
      <c r="K11" t="n">
        <v>-1</v>
      </c>
      <c r="L11">
        <f>HYPERLINK("https://www.defined.fi/sol/GVwpWU5PtJFHS1mH35sHmsRN1XWUwRV3Qo94h5Lepump?maker=6YHcrghddkYMf6zu9vs8WtZkBUMBTEQvvSPVUEqnDYXf","https://www.defined.fi/sol/GVwpWU5PtJFHS1mH35sHmsRN1XWUwRV3Qo94h5Lepump?maker=6YHcrghddkYMf6zu9vs8WtZkBUMBTEQvvSPVUEqnDYXf")</f>
        <v/>
      </c>
      <c r="M11">
        <f>HYPERLINK("https://dexscreener.com/solana/GVwpWU5PtJFHS1mH35sHmsRN1XWUwRV3Qo94h5Lepump?maker=6YHcrghddkYMf6zu9vs8WtZkBUMBTEQvvSPVUEqnDYXf","https://dexscreener.com/solana/GVwpWU5PtJFHS1mH35sHmsRN1XWUwRV3Qo94h5Lepump?maker=6YHcrghddkYMf6zu9vs8WtZkBUMBTEQvvSPVUEqnDYXf")</f>
        <v/>
      </c>
    </row>
    <row r="12">
      <c r="A12" t="inlineStr">
        <is>
          <t>GKeAxNqFvVENwpZzRZxCXFaH5Xt3yohMLtW6uTshpump</t>
        </is>
      </c>
      <c r="B12" t="inlineStr">
        <is>
          <t>TIME</t>
        </is>
      </c>
      <c r="C12" t="n">
        <v>0</v>
      </c>
      <c r="D12" t="n">
        <v>-3.37</v>
      </c>
      <c r="E12" t="n">
        <v>-0.17</v>
      </c>
      <c r="F12" t="n">
        <v>20.01</v>
      </c>
      <c r="G12" t="n">
        <v>16.64</v>
      </c>
      <c r="H12" t="n">
        <v>1</v>
      </c>
      <c r="I12" t="n">
        <v>2</v>
      </c>
      <c r="J12" t="n">
        <v>-1</v>
      </c>
      <c r="K12" t="n">
        <v>-1</v>
      </c>
      <c r="L12">
        <f>HYPERLINK("https://www.defined.fi/sol/GKeAxNqFvVENwpZzRZxCXFaH5Xt3yohMLtW6uTshpump?maker=6YHcrghddkYMf6zu9vs8WtZkBUMBTEQvvSPVUEqnDYXf","https://www.defined.fi/sol/GKeAxNqFvVENwpZzRZxCXFaH5Xt3yohMLtW6uTshpump?maker=6YHcrghddkYMf6zu9vs8WtZkBUMBTEQvvSPVUEqnDYXf")</f>
        <v/>
      </c>
      <c r="M12">
        <f>HYPERLINK("https://dexscreener.com/solana/GKeAxNqFvVENwpZzRZxCXFaH5Xt3yohMLtW6uTshpump?maker=6YHcrghddkYMf6zu9vs8WtZkBUMBTEQvvSPVUEqnDYXf","https://dexscreener.com/solana/GKeAxNqFvVENwpZzRZxCXFaH5Xt3yohMLtW6uTshpump?maker=6YHcrghddkYMf6zu9vs8WtZkBUMBTEQvvSPVUEqnDYXf")</f>
        <v/>
      </c>
    </row>
    <row r="13">
      <c r="A13" t="inlineStr">
        <is>
          <t>54ZzysYQVmzPUEB2AeoKDmGpRqaEoRVsBT9G8Zcepump</t>
        </is>
      </c>
      <c r="B13" t="inlineStr">
        <is>
          <t>Analyst</t>
        </is>
      </c>
      <c r="C13" t="n">
        <v>0</v>
      </c>
      <c r="D13" t="n">
        <v>2.43</v>
      </c>
      <c r="E13" t="n">
        <v>-1</v>
      </c>
      <c r="F13" t="n">
        <v>5.43</v>
      </c>
      <c r="G13" t="n">
        <v>4.94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HYPERLINK("https://www.defined.fi/sol/54ZzysYQVmzPUEB2AeoKDmGpRqaEoRVsBT9G8Zcepump?maker=6YHcrghddkYMf6zu9vs8WtZkBUMBTEQvvSPVUEqnDYXf","https://www.defined.fi/sol/54ZzysYQVmzPUEB2AeoKDmGpRqaEoRVsBT9G8Zcepump?maker=6YHcrghddkYMf6zu9vs8WtZkBUMBTEQvvSPVUEqnDYXf")</f>
        <v/>
      </c>
      <c r="M13">
        <f>HYPERLINK("https://dexscreener.com/solana/54ZzysYQVmzPUEB2AeoKDmGpRqaEoRVsBT9G8Zcepump?maker=6YHcrghddkYMf6zu9vs8WtZkBUMBTEQvvSPVUEqnDYXf","https://dexscreener.com/solana/54ZzysYQVmzPUEB2AeoKDmGpRqaEoRVsBT9G8Zcepump?maker=6YHcrghddkYMf6zu9vs8WtZkBUMBTEQvvSPVUEqnDYXf")</f>
        <v/>
      </c>
    </row>
    <row r="14">
      <c r="A14" t="inlineStr">
        <is>
          <t>A17gzfib2UaxteKXzMK37G4AtVqYKRqRLT54aDjYpump</t>
        </is>
      </c>
      <c r="B14" t="inlineStr">
        <is>
          <t>EREBUS</t>
        </is>
      </c>
      <c r="C14" t="n">
        <v>0</v>
      </c>
      <c r="D14" t="n">
        <v>9.460000000000001</v>
      </c>
      <c r="E14" t="n">
        <v>0.47</v>
      </c>
      <c r="F14" t="n">
        <v>20.01</v>
      </c>
      <c r="G14" t="n">
        <v>29.47</v>
      </c>
      <c r="H14" t="n">
        <v>1</v>
      </c>
      <c r="I14" t="n">
        <v>2</v>
      </c>
      <c r="J14" t="n">
        <v>-1</v>
      </c>
      <c r="K14" t="n">
        <v>-1</v>
      </c>
      <c r="L14">
        <f>HYPERLINK("https://www.defined.fi/sol/A17gzfib2UaxteKXzMK37G4AtVqYKRqRLT54aDjYpump?maker=6YHcrghddkYMf6zu9vs8WtZkBUMBTEQvvSPVUEqnDYXf","https://www.defined.fi/sol/A17gzfib2UaxteKXzMK37G4AtVqYKRqRLT54aDjYpump?maker=6YHcrghddkYMf6zu9vs8WtZkBUMBTEQvvSPVUEqnDYXf")</f>
        <v/>
      </c>
      <c r="M14">
        <f>HYPERLINK("https://dexscreener.com/solana/A17gzfib2UaxteKXzMK37G4AtVqYKRqRLT54aDjYpump?maker=6YHcrghddkYMf6zu9vs8WtZkBUMBTEQvvSPVUEqnDYXf","https://dexscreener.com/solana/A17gzfib2UaxteKXzMK37G4AtVqYKRqRLT54aDjYpump?maker=6YHcrghddkYMf6zu9vs8WtZkBUMBTEQvvSPVUEqnDYXf")</f>
        <v/>
      </c>
    </row>
    <row r="15">
      <c r="A15" t="inlineStr">
        <is>
          <t>HAnwjuZhPE7aCWtdVpahtrACgV9wgQfHBvea56Fypump</t>
        </is>
      </c>
      <c r="B15" t="inlineStr">
        <is>
          <t>TASTYLQD</t>
        </is>
      </c>
      <c r="C15" t="n">
        <v>0</v>
      </c>
      <c r="D15" t="n">
        <v>39.26</v>
      </c>
      <c r="E15" t="n">
        <v>13</v>
      </c>
      <c r="F15" t="n">
        <v>2.97</v>
      </c>
      <c r="G15" t="n">
        <v>42.23</v>
      </c>
      <c r="H15" t="n">
        <v>1</v>
      </c>
      <c r="I15" t="n">
        <v>6</v>
      </c>
      <c r="J15" t="n">
        <v>-1</v>
      </c>
      <c r="K15" t="n">
        <v>-1</v>
      </c>
      <c r="L15">
        <f>HYPERLINK("https://www.defined.fi/sol/HAnwjuZhPE7aCWtdVpahtrACgV9wgQfHBvea56Fypump?maker=6YHcrghddkYMf6zu9vs8WtZkBUMBTEQvvSPVUEqnDYXf","https://www.defined.fi/sol/HAnwjuZhPE7aCWtdVpahtrACgV9wgQfHBvea56Fypump?maker=6YHcrghddkYMf6zu9vs8WtZkBUMBTEQvvSPVUEqnDYXf")</f>
        <v/>
      </c>
      <c r="M15">
        <f>HYPERLINK("https://dexscreener.com/solana/HAnwjuZhPE7aCWtdVpahtrACgV9wgQfHBvea56Fypump?maker=6YHcrghddkYMf6zu9vs8WtZkBUMBTEQvvSPVUEqnDYXf","https://dexscreener.com/solana/HAnwjuZhPE7aCWtdVpahtrACgV9wgQfHBvea56Fypump?maker=6YHcrghddkYMf6zu9vs8WtZkBUMBTEQvvSPVUEqnDYXf")</f>
        <v/>
      </c>
    </row>
    <row r="16">
      <c r="A16" t="inlineStr">
        <is>
          <t>JEHYnb3BcTHT62iJhNobMgJfuGr4LCdpUz5nMQsNpump</t>
        </is>
      </c>
      <c r="B16" t="inlineStr">
        <is>
          <t>x982a{j:+.</t>
        </is>
      </c>
      <c r="C16" t="n">
        <v>0</v>
      </c>
      <c r="D16" t="n">
        <v>0.6860000000000001</v>
      </c>
      <c r="E16" t="n">
        <v>0.14</v>
      </c>
      <c r="F16" t="n">
        <v>5.02</v>
      </c>
      <c r="G16" t="n">
        <v>4.33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HYPERLINK("https://www.defined.fi/sol/JEHYnb3BcTHT62iJhNobMgJfuGr4LCdpUz5nMQsNpump?maker=6YHcrghddkYMf6zu9vs8WtZkBUMBTEQvvSPVUEqnDYXf","https://www.defined.fi/sol/JEHYnb3BcTHT62iJhNobMgJfuGr4LCdpUz5nMQsNpump?maker=6YHcrghddkYMf6zu9vs8WtZkBUMBTEQvvSPVUEqnDYXf")</f>
        <v/>
      </c>
      <c r="M16">
        <f>HYPERLINK("https://dexscreener.com/solana/JEHYnb3BcTHT62iJhNobMgJfuGr4LCdpUz5nMQsNpump?maker=6YHcrghddkYMf6zu9vs8WtZkBUMBTEQvvSPVUEqnDYXf","https://dexscreener.com/solana/JEHYnb3BcTHT62iJhNobMgJfuGr4LCdpUz5nMQsNpump?maker=6YHcrghddkYMf6zu9vs8WtZkBUMBTEQvvSPVUEqnDYXf")</f>
        <v/>
      </c>
    </row>
    <row r="17">
      <c r="A17" t="inlineStr">
        <is>
          <t>9Kv17GBLARCg2Abp33tzmTqPnR7PoXtsSsvArqi5pump</t>
        </is>
      </c>
      <c r="B17" t="inlineStr">
        <is>
          <t>multiplex</t>
        </is>
      </c>
      <c r="C17" t="n">
        <v>0</v>
      </c>
      <c r="D17" t="n">
        <v>1.74</v>
      </c>
      <c r="E17" t="n">
        <v>-1</v>
      </c>
      <c r="F17" t="n">
        <v>7.08</v>
      </c>
      <c r="G17" t="n">
        <v>7.85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HYPERLINK("https://www.defined.fi/sol/9Kv17GBLARCg2Abp33tzmTqPnR7PoXtsSsvArqi5pump?maker=6YHcrghddkYMf6zu9vs8WtZkBUMBTEQvvSPVUEqnDYXf","https://www.defined.fi/sol/9Kv17GBLARCg2Abp33tzmTqPnR7PoXtsSsvArqi5pump?maker=6YHcrghddkYMf6zu9vs8WtZkBUMBTEQvvSPVUEqnDYXf")</f>
        <v/>
      </c>
      <c r="M17">
        <f>HYPERLINK("https://dexscreener.com/solana/9Kv17GBLARCg2Abp33tzmTqPnR7PoXtsSsvArqi5pump?maker=6YHcrghddkYMf6zu9vs8WtZkBUMBTEQvvSPVUEqnDYXf","https://dexscreener.com/solana/9Kv17GBLARCg2Abp33tzmTqPnR7PoXtsSsvArqi5pump?maker=6YHcrghddkYMf6zu9vs8WtZkBUMBTEQvvSPVUEqnDYXf")</f>
        <v/>
      </c>
    </row>
    <row r="18">
      <c r="A18" t="inlineStr">
        <is>
          <t>HbBH7wC9RJicZCmMyVov3Scyb4RyXUyoqDfzSaAupump</t>
        </is>
      </c>
      <c r="B18" t="inlineStr">
        <is>
          <t>GATTACA</t>
        </is>
      </c>
      <c r="C18" t="n">
        <v>0</v>
      </c>
      <c r="D18" t="n">
        <v>-0.8159999999999999</v>
      </c>
      <c r="E18" t="n">
        <v>-1</v>
      </c>
      <c r="F18" t="n">
        <v>3</v>
      </c>
      <c r="G18" t="n">
        <v>0</v>
      </c>
      <c r="H18" t="n">
        <v>1</v>
      </c>
      <c r="I18" t="n">
        <v>0</v>
      </c>
      <c r="J18" t="n">
        <v>-1</v>
      </c>
      <c r="K18" t="n">
        <v>-1</v>
      </c>
      <c r="L18">
        <f>HYPERLINK("https://www.defined.fi/sol/HbBH7wC9RJicZCmMyVov3Scyb4RyXUyoqDfzSaAupump?maker=6YHcrghddkYMf6zu9vs8WtZkBUMBTEQvvSPVUEqnDYXf","https://www.defined.fi/sol/HbBH7wC9RJicZCmMyVov3Scyb4RyXUyoqDfzSaAupump?maker=6YHcrghddkYMf6zu9vs8WtZkBUMBTEQvvSPVUEqnDYXf")</f>
        <v/>
      </c>
      <c r="M18">
        <f>HYPERLINK("https://dexscreener.com/solana/HbBH7wC9RJicZCmMyVov3Scyb4RyXUyoqDfzSaAupump?maker=6YHcrghddkYMf6zu9vs8WtZkBUMBTEQvvSPVUEqnDYXf","https://dexscreener.com/solana/HbBH7wC9RJicZCmMyVov3Scyb4RyXUyoqDfzSaAupump?maker=6YHcrghddkYMf6zu9vs8WtZkBUMBTEQvvSPVUEqnDYXf")</f>
        <v/>
      </c>
    </row>
    <row r="19">
      <c r="A19" t="inlineStr">
        <is>
          <t>4p1ACvfVJuStZHmohMrq941uU1aTF7pTveFSL2Bspump</t>
        </is>
      </c>
      <c r="B19" t="inlineStr">
        <is>
          <t>gonzo</t>
        </is>
      </c>
      <c r="C19" t="n">
        <v>0</v>
      </c>
      <c r="D19" t="n">
        <v>-0.538</v>
      </c>
      <c r="E19" t="n">
        <v>-0.27</v>
      </c>
      <c r="F19" t="n">
        <v>1.98</v>
      </c>
      <c r="G19" t="n">
        <v>0</v>
      </c>
      <c r="H19" t="n">
        <v>1</v>
      </c>
      <c r="I19" t="n">
        <v>0</v>
      </c>
      <c r="J19" t="n">
        <v>-1</v>
      </c>
      <c r="K19" t="n">
        <v>-1</v>
      </c>
      <c r="L19">
        <f>HYPERLINK("https://www.defined.fi/sol/4p1ACvfVJuStZHmohMrq941uU1aTF7pTveFSL2Bspump?maker=6YHcrghddkYMf6zu9vs8WtZkBUMBTEQvvSPVUEqnDYXf","https://www.defined.fi/sol/4p1ACvfVJuStZHmohMrq941uU1aTF7pTveFSL2Bspump?maker=6YHcrghddkYMf6zu9vs8WtZkBUMBTEQvvSPVUEqnDYXf")</f>
        <v/>
      </c>
      <c r="M19">
        <f>HYPERLINK("https://dexscreener.com/solana/4p1ACvfVJuStZHmohMrq941uU1aTF7pTveFSL2Bspump?maker=6YHcrghddkYMf6zu9vs8WtZkBUMBTEQvvSPVUEqnDYXf","https://dexscreener.com/solana/4p1ACvfVJuStZHmohMrq941uU1aTF7pTveFSL2Bspump?maker=6YHcrghddkYMf6zu9vs8WtZkBUMBTEQvvSPVUEqnDYXf")</f>
        <v/>
      </c>
    </row>
    <row r="20">
      <c r="A20" t="inlineStr">
        <is>
          <t>6xtcGLaRYpNR7v9T8BND2NiD4snHu7PjNtDxaZszpump</t>
        </is>
      </c>
      <c r="B20" t="inlineStr">
        <is>
          <t>AITA</t>
        </is>
      </c>
      <c r="C20" t="n">
        <v>0</v>
      </c>
      <c r="D20" t="n">
        <v>-9.279999999999999</v>
      </c>
      <c r="E20" t="n">
        <v>-0.9399999999999999</v>
      </c>
      <c r="F20" t="n">
        <v>9.91</v>
      </c>
      <c r="G20" t="n">
        <v>0</v>
      </c>
      <c r="H20" t="n">
        <v>1</v>
      </c>
      <c r="I20" t="n">
        <v>0</v>
      </c>
      <c r="J20" t="n">
        <v>-1</v>
      </c>
      <c r="K20" t="n">
        <v>-1</v>
      </c>
      <c r="L20">
        <f>HYPERLINK("https://www.defined.fi/sol/6xtcGLaRYpNR7v9T8BND2NiD4snHu7PjNtDxaZszpump?maker=6YHcrghddkYMf6zu9vs8WtZkBUMBTEQvvSPVUEqnDYXf","https://www.defined.fi/sol/6xtcGLaRYpNR7v9T8BND2NiD4snHu7PjNtDxaZszpump?maker=6YHcrghddkYMf6zu9vs8WtZkBUMBTEQvvSPVUEqnDYXf")</f>
        <v/>
      </c>
      <c r="M20">
        <f>HYPERLINK("https://dexscreener.com/solana/6xtcGLaRYpNR7v9T8BND2NiD4snHu7PjNtDxaZszpump?maker=6YHcrghddkYMf6zu9vs8WtZkBUMBTEQvvSPVUEqnDYXf","https://dexscreener.com/solana/6xtcGLaRYpNR7v9T8BND2NiD4snHu7PjNtDxaZszpump?maker=6YHcrghddkYMf6zu9vs8WtZkBUMBTEQvvSPVUEqnDYXf")</f>
        <v/>
      </c>
    </row>
    <row r="21">
      <c r="A21" t="inlineStr">
        <is>
          <t>97Tn67ckh6y24K3du54B6P6JWYMf5U2REWWymj4Rpump</t>
        </is>
      </c>
      <c r="B21" t="inlineStr">
        <is>
          <t>RAFT</t>
        </is>
      </c>
      <c r="C21" t="n">
        <v>0</v>
      </c>
      <c r="D21" t="n">
        <v>0.954</v>
      </c>
      <c r="E21" t="n">
        <v>0.32</v>
      </c>
      <c r="F21" t="n">
        <v>2.97</v>
      </c>
      <c r="G21" t="n">
        <v>0</v>
      </c>
      <c r="H21" t="n">
        <v>1</v>
      </c>
      <c r="I21" t="n">
        <v>0</v>
      </c>
      <c r="J21" t="n">
        <v>-1</v>
      </c>
      <c r="K21" t="n">
        <v>-1</v>
      </c>
      <c r="L21">
        <f>HYPERLINK("https://www.defined.fi/sol/97Tn67ckh6y24K3du54B6P6JWYMf5U2REWWymj4Rpump?maker=6YHcrghddkYMf6zu9vs8WtZkBUMBTEQvvSPVUEqnDYXf","https://www.defined.fi/sol/97Tn67ckh6y24K3du54B6P6JWYMf5U2REWWymj4Rpump?maker=6YHcrghddkYMf6zu9vs8WtZkBUMBTEQvvSPVUEqnDYXf")</f>
        <v/>
      </c>
      <c r="M21">
        <f>HYPERLINK("https://dexscreener.com/solana/97Tn67ckh6y24K3du54B6P6JWYMf5U2REWWymj4Rpump?maker=6YHcrghddkYMf6zu9vs8WtZkBUMBTEQvvSPVUEqnDYXf","https://dexscreener.com/solana/97Tn67ckh6y24K3du54B6P6JWYMf5U2REWWymj4Rpump?maker=6YHcrghddkYMf6zu9vs8WtZkBUMBTEQvvSPVUEqnDYXf")</f>
        <v/>
      </c>
    </row>
    <row r="22">
      <c r="A22" t="inlineStr">
        <is>
          <t>AU6z1iY7Jt8kLzybWvSzj6jFEqVvXBZaA8VJmK83pump</t>
        </is>
      </c>
      <c r="B22" t="inlineStr">
        <is>
          <t>XENO</t>
        </is>
      </c>
      <c r="C22" t="n">
        <v>0</v>
      </c>
      <c r="D22" t="n">
        <v>-0.619</v>
      </c>
      <c r="E22" t="n">
        <v>-0.21</v>
      </c>
      <c r="F22" t="n">
        <v>2.95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HYPERLINK("https://www.defined.fi/sol/AU6z1iY7Jt8kLzybWvSzj6jFEqVvXBZaA8VJmK83pump?maker=6YHcrghddkYMf6zu9vs8WtZkBUMBTEQvvSPVUEqnDYXf","https://www.defined.fi/sol/AU6z1iY7Jt8kLzybWvSzj6jFEqVvXBZaA8VJmK83pump?maker=6YHcrghddkYMf6zu9vs8WtZkBUMBTEQvvSPVUEqnDYXf")</f>
        <v/>
      </c>
      <c r="M22">
        <f>HYPERLINK("https://dexscreener.com/solana/AU6z1iY7Jt8kLzybWvSzj6jFEqVvXBZaA8VJmK83pump?maker=6YHcrghddkYMf6zu9vs8WtZkBUMBTEQvvSPVUEqnDYXf","https://dexscreener.com/solana/AU6z1iY7Jt8kLzybWvSzj6jFEqVvXBZaA8VJmK83pump?maker=6YHcrghddkYMf6zu9vs8WtZkBUMBTEQvvSPVUEqnDYXf")</f>
        <v/>
      </c>
    </row>
    <row r="23">
      <c r="A23" t="inlineStr">
        <is>
          <t>FhdFGZzg2cH6fJcLYgKCQ57Ny782zAbkgnGgz89Tpump</t>
        </is>
      </c>
      <c r="B23" t="inlineStr">
        <is>
          <t>0x440x46</t>
        </is>
      </c>
      <c r="C23" t="n">
        <v>0</v>
      </c>
      <c r="D23" t="n">
        <v>-0.124</v>
      </c>
      <c r="E23" t="n">
        <v>-0.04</v>
      </c>
      <c r="F23" t="n">
        <v>2.95</v>
      </c>
      <c r="G23" t="n">
        <v>0</v>
      </c>
      <c r="H23" t="n">
        <v>1</v>
      </c>
      <c r="I23" t="n">
        <v>0</v>
      </c>
      <c r="J23" t="n">
        <v>-1</v>
      </c>
      <c r="K23" t="n">
        <v>-1</v>
      </c>
      <c r="L23">
        <f>HYPERLINK("https://www.defined.fi/sol/FhdFGZzg2cH6fJcLYgKCQ57Ny782zAbkgnGgz89Tpump?maker=6YHcrghddkYMf6zu9vs8WtZkBUMBTEQvvSPVUEqnDYXf","https://www.defined.fi/sol/FhdFGZzg2cH6fJcLYgKCQ57Ny782zAbkgnGgz89Tpump?maker=6YHcrghddkYMf6zu9vs8WtZkBUMBTEQvvSPVUEqnDYXf")</f>
        <v/>
      </c>
      <c r="M23">
        <f>HYPERLINK("https://dexscreener.com/solana/FhdFGZzg2cH6fJcLYgKCQ57Ny782zAbkgnGgz89Tpump?maker=6YHcrghddkYMf6zu9vs8WtZkBUMBTEQvvSPVUEqnDYXf","https://dexscreener.com/solana/FhdFGZzg2cH6fJcLYgKCQ57Ny782zAbkgnGgz89Tpump?maker=6YHcrghddkYMf6zu9vs8WtZkBUMBTEQvvSPVUEqnDYXf")</f>
        <v/>
      </c>
    </row>
    <row r="24">
      <c r="A24" t="inlineStr">
        <is>
          <t>8TYUnpKJmMeXfw2feRZJnUzHnzMkXbFK5jfpP6zGpump</t>
        </is>
      </c>
      <c r="B24" t="inlineStr">
        <is>
          <t>Emily</t>
        </is>
      </c>
      <c r="C24" t="n">
        <v>0</v>
      </c>
      <c r="D24" t="n">
        <v>2.32</v>
      </c>
      <c r="E24" t="n">
        <v>0.15</v>
      </c>
      <c r="F24" t="n">
        <v>15.63</v>
      </c>
      <c r="G24" t="n">
        <v>17.94</v>
      </c>
      <c r="H24" t="n">
        <v>3</v>
      </c>
      <c r="I24" t="n">
        <v>3</v>
      </c>
      <c r="J24" t="n">
        <v>-1</v>
      </c>
      <c r="K24" t="n">
        <v>-1</v>
      </c>
      <c r="L24">
        <f>HYPERLINK("https://www.defined.fi/sol/8TYUnpKJmMeXfw2feRZJnUzHnzMkXbFK5jfpP6zGpump?maker=6YHcrghddkYMf6zu9vs8WtZkBUMBTEQvvSPVUEqnDYXf","https://www.defined.fi/sol/8TYUnpKJmMeXfw2feRZJnUzHnzMkXbFK5jfpP6zGpump?maker=6YHcrghddkYMf6zu9vs8WtZkBUMBTEQvvSPVUEqnDYXf")</f>
        <v/>
      </c>
      <c r="M24">
        <f>HYPERLINK("https://dexscreener.com/solana/8TYUnpKJmMeXfw2feRZJnUzHnzMkXbFK5jfpP6zGpump?maker=6YHcrghddkYMf6zu9vs8WtZkBUMBTEQvvSPVUEqnDYXf","https://dexscreener.com/solana/8TYUnpKJmMeXfw2feRZJnUzHnzMkXbFK5jfpP6zGpump?maker=6YHcrghddkYMf6zu9vs8WtZkBUMBTEQvvSPVUEqnDYXf")</f>
        <v/>
      </c>
    </row>
    <row r="25">
      <c r="A25" t="inlineStr">
        <is>
          <t>Ci6Y1UX8bY4jxn6YiogJmdCxFEu2jmZhCcG65PStpump</t>
        </is>
      </c>
      <c r="B25" t="inlineStr">
        <is>
          <t>$RATi</t>
        </is>
      </c>
      <c r="C25" t="n">
        <v>0</v>
      </c>
      <c r="D25" t="n">
        <v>1.1</v>
      </c>
      <c r="E25" t="n">
        <v>0.11</v>
      </c>
      <c r="F25" t="n">
        <v>9.59</v>
      </c>
      <c r="G25" t="n">
        <v>10.68</v>
      </c>
      <c r="H25" t="n">
        <v>1</v>
      </c>
      <c r="I25" t="n">
        <v>2</v>
      </c>
      <c r="J25" t="n">
        <v>-1</v>
      </c>
      <c r="K25" t="n">
        <v>-1</v>
      </c>
      <c r="L25">
        <f>HYPERLINK("https://www.defined.fi/sol/Ci6Y1UX8bY4jxn6YiogJmdCxFEu2jmZhCcG65PStpump?maker=6YHcrghddkYMf6zu9vs8WtZkBUMBTEQvvSPVUEqnDYXf","https://www.defined.fi/sol/Ci6Y1UX8bY4jxn6YiogJmdCxFEu2jmZhCcG65PStpump?maker=6YHcrghddkYMf6zu9vs8WtZkBUMBTEQvvSPVUEqnDYXf")</f>
        <v/>
      </c>
      <c r="M25">
        <f>HYPERLINK("https://dexscreener.com/solana/Ci6Y1UX8bY4jxn6YiogJmdCxFEu2jmZhCcG65PStpump?maker=6YHcrghddkYMf6zu9vs8WtZkBUMBTEQvvSPVUEqnDYXf","https://dexscreener.com/solana/Ci6Y1UX8bY4jxn6YiogJmdCxFEu2jmZhCcG65PStpump?maker=6YHcrghddkYMf6zu9vs8WtZkBUMBTEQvvSPVUEqnDYXf")</f>
        <v/>
      </c>
    </row>
    <row r="26">
      <c r="A26" t="inlineStr">
        <is>
          <t>BdYqxVbfofR5SrwwDdMhf6P7oGWQnbydFjY3ySpppump</t>
        </is>
      </c>
      <c r="B26" t="inlineStr">
        <is>
          <t>AG</t>
        </is>
      </c>
      <c r="C26" t="n">
        <v>0</v>
      </c>
      <c r="D26" t="n">
        <v>-1.01</v>
      </c>
      <c r="E26" t="n">
        <v>-0.03</v>
      </c>
      <c r="F26" t="n">
        <v>29.21</v>
      </c>
      <c r="G26" t="n">
        <v>28.2</v>
      </c>
      <c r="H26" t="n">
        <v>2</v>
      </c>
      <c r="I26" t="n">
        <v>2</v>
      </c>
      <c r="J26" t="n">
        <v>-1</v>
      </c>
      <c r="K26" t="n">
        <v>-1</v>
      </c>
      <c r="L26">
        <f>HYPERLINK("https://www.defined.fi/sol/BdYqxVbfofR5SrwwDdMhf6P7oGWQnbydFjY3ySpppump?maker=6YHcrghddkYMf6zu9vs8WtZkBUMBTEQvvSPVUEqnDYXf","https://www.defined.fi/sol/BdYqxVbfofR5SrwwDdMhf6P7oGWQnbydFjY3ySpppump?maker=6YHcrghddkYMf6zu9vs8WtZkBUMBTEQvvSPVUEqnDYXf")</f>
        <v/>
      </c>
      <c r="M26">
        <f>HYPERLINK("https://dexscreener.com/solana/BdYqxVbfofR5SrwwDdMhf6P7oGWQnbydFjY3ySpppump?maker=6YHcrghddkYMf6zu9vs8WtZkBUMBTEQvvSPVUEqnDYXf","https://dexscreener.com/solana/BdYqxVbfofR5SrwwDdMhf6P7oGWQnbydFjY3ySpppump?maker=6YHcrghddkYMf6zu9vs8WtZkBUMBTEQvvSPVUEqnDYXf")</f>
        <v/>
      </c>
    </row>
    <row r="27">
      <c r="A27" t="inlineStr">
        <is>
          <t>CDF17pzEEAQKdrec3NQW1db7tVbEg9KvX8GDrTMRmjQM</t>
        </is>
      </c>
      <c r="B27" t="inlineStr">
        <is>
          <t>CLOOI</t>
        </is>
      </c>
      <c r="C27" t="n">
        <v>0</v>
      </c>
      <c r="D27" t="n">
        <v>-1.08</v>
      </c>
      <c r="E27" t="n">
        <v>-0.55</v>
      </c>
      <c r="F27" t="n">
        <v>1.96</v>
      </c>
      <c r="G27" t="n">
        <v>0</v>
      </c>
      <c r="H27" t="n">
        <v>1</v>
      </c>
      <c r="I27" t="n">
        <v>0</v>
      </c>
      <c r="J27" t="n">
        <v>-1</v>
      </c>
      <c r="K27" t="n">
        <v>-1</v>
      </c>
      <c r="L27">
        <f>HYPERLINK("https://www.defined.fi/sol/CDF17pzEEAQKdrec3NQW1db7tVbEg9KvX8GDrTMRmjQM?maker=6YHcrghddkYMf6zu9vs8WtZkBUMBTEQvvSPVUEqnDYXf","https://www.defined.fi/sol/CDF17pzEEAQKdrec3NQW1db7tVbEg9KvX8GDrTMRmjQM?maker=6YHcrghddkYMf6zu9vs8WtZkBUMBTEQvvSPVUEqnDYXf")</f>
        <v/>
      </c>
      <c r="M27">
        <f>HYPERLINK("https://dexscreener.com/solana/CDF17pzEEAQKdrec3NQW1db7tVbEg9KvX8GDrTMRmjQM?maker=6YHcrghddkYMf6zu9vs8WtZkBUMBTEQvvSPVUEqnDYXf","https://dexscreener.com/solana/CDF17pzEEAQKdrec3NQW1db7tVbEg9KvX8GDrTMRmjQM?maker=6YHcrghddkYMf6zu9vs8WtZkBUMBTEQvvSPVUEqnDYXf")</f>
        <v/>
      </c>
    </row>
    <row r="28">
      <c r="A28" t="inlineStr">
        <is>
          <t>BWaMsm4AaCEpMXV9iQsyZtwRemVBty5z4HS8oxbApump</t>
        </is>
      </c>
      <c r="B28" t="inlineStr">
        <is>
          <t>Samantha</t>
        </is>
      </c>
      <c r="C28" t="n">
        <v>0</v>
      </c>
      <c r="D28" t="n">
        <v>0.07099999999999999</v>
      </c>
      <c r="E28" t="n">
        <v>0.04</v>
      </c>
      <c r="F28" t="n">
        <v>1.96</v>
      </c>
      <c r="G28" t="n">
        <v>0</v>
      </c>
      <c r="H28" t="n">
        <v>1</v>
      </c>
      <c r="I28" t="n">
        <v>0</v>
      </c>
      <c r="J28" t="n">
        <v>-1</v>
      </c>
      <c r="K28" t="n">
        <v>-1</v>
      </c>
      <c r="L28">
        <f>HYPERLINK("https://www.defined.fi/sol/BWaMsm4AaCEpMXV9iQsyZtwRemVBty5z4HS8oxbApump?maker=6YHcrghddkYMf6zu9vs8WtZkBUMBTEQvvSPVUEqnDYXf","https://www.defined.fi/sol/BWaMsm4AaCEpMXV9iQsyZtwRemVBty5z4HS8oxbApump?maker=6YHcrghddkYMf6zu9vs8WtZkBUMBTEQvvSPVUEqnDYXf")</f>
        <v/>
      </c>
      <c r="M28">
        <f>HYPERLINK("https://dexscreener.com/solana/BWaMsm4AaCEpMXV9iQsyZtwRemVBty5z4HS8oxbApump?maker=6YHcrghddkYMf6zu9vs8WtZkBUMBTEQvvSPVUEqnDYXf","https://dexscreener.com/solana/BWaMsm4AaCEpMXV9iQsyZtwRemVBty5z4HS8oxbApump?maker=6YHcrghddkYMf6zu9vs8WtZkBUMBTEQvvSPVUEqnDYXf")</f>
        <v/>
      </c>
    </row>
    <row r="29">
      <c r="A29" t="inlineStr">
        <is>
          <t>Cx36J2xiMyYU1P6KuLepvUkojr6LYm6keTxd8Tyspump</t>
        </is>
      </c>
      <c r="B29" t="inlineStr">
        <is>
          <t>GOAT</t>
        </is>
      </c>
      <c r="C29" t="n">
        <v>0</v>
      </c>
      <c r="D29" t="n">
        <v>-4.61</v>
      </c>
      <c r="E29" t="n">
        <v>-0.9399999999999999</v>
      </c>
      <c r="F29" t="n">
        <v>4.9</v>
      </c>
      <c r="G29" t="n">
        <v>0</v>
      </c>
      <c r="H29" t="n">
        <v>1</v>
      </c>
      <c r="I29" t="n">
        <v>0</v>
      </c>
      <c r="J29" t="n">
        <v>-1</v>
      </c>
      <c r="K29" t="n">
        <v>-1</v>
      </c>
      <c r="L29">
        <f>HYPERLINK("https://www.defined.fi/sol/Cx36J2xiMyYU1P6KuLepvUkojr6LYm6keTxd8Tyspump?maker=6YHcrghddkYMf6zu9vs8WtZkBUMBTEQvvSPVUEqnDYXf","https://www.defined.fi/sol/Cx36J2xiMyYU1P6KuLepvUkojr6LYm6keTxd8Tyspump?maker=6YHcrghddkYMf6zu9vs8WtZkBUMBTEQvvSPVUEqnDYXf")</f>
        <v/>
      </c>
      <c r="M29">
        <f>HYPERLINK("https://dexscreener.com/solana/Cx36J2xiMyYU1P6KuLepvUkojr6LYm6keTxd8Tyspump?maker=6YHcrghddkYMf6zu9vs8WtZkBUMBTEQvvSPVUEqnDYXf","https://dexscreener.com/solana/Cx36J2xiMyYU1P6KuLepvUkojr6LYm6keTxd8Tyspump?maker=6YHcrghddkYMf6zu9vs8WtZkBUMBTEQvvSPVUEqnDYXf")</f>
        <v/>
      </c>
    </row>
    <row r="30">
      <c r="A30" t="inlineStr">
        <is>
          <t>66irswy3sn6ueuW48jW8PKp1iumqKrD6U7tgCfuywm4</t>
        </is>
      </c>
      <c r="B30" t="inlineStr">
        <is>
          <t>Leilan</t>
        </is>
      </c>
      <c r="C30" t="n">
        <v>0</v>
      </c>
      <c r="D30" t="n">
        <v>-0.276</v>
      </c>
      <c r="E30" t="n">
        <v>-0.06</v>
      </c>
      <c r="F30" t="n">
        <v>4.9</v>
      </c>
      <c r="G30" t="n">
        <v>4.62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HYPERLINK("https://www.defined.fi/sol/66irswy3sn6ueuW48jW8PKp1iumqKrD6U7tgCfuywm4?maker=6YHcrghddkYMf6zu9vs8WtZkBUMBTEQvvSPVUEqnDYXf","https://www.defined.fi/sol/66irswy3sn6ueuW48jW8PKp1iumqKrD6U7tgCfuywm4?maker=6YHcrghddkYMf6zu9vs8WtZkBUMBTEQvvSPVUEqnDYXf")</f>
        <v/>
      </c>
      <c r="M30">
        <f>HYPERLINK("https://dexscreener.com/solana/66irswy3sn6ueuW48jW8PKp1iumqKrD6U7tgCfuywm4?maker=6YHcrghddkYMf6zu9vs8WtZkBUMBTEQvvSPVUEqnDYXf","https://dexscreener.com/solana/66irswy3sn6ueuW48jW8PKp1iumqKrD6U7tgCfuywm4?maker=6YHcrghddkYMf6zu9vs8WtZkBUMBTEQvvSPVUEqnDYXf")</f>
        <v/>
      </c>
    </row>
    <row r="31">
      <c r="A31" t="inlineStr">
        <is>
          <t>Fp6wStyXJJ5td3R8PXK4XhWLScdA7PhUGPKxkpYGpump</t>
        </is>
      </c>
      <c r="B31" t="inlineStr">
        <is>
          <t>owlcats</t>
        </is>
      </c>
      <c r="C31" t="n">
        <v>0</v>
      </c>
      <c r="D31" t="n">
        <v>1.6</v>
      </c>
      <c r="E31" t="n">
        <v>0.33</v>
      </c>
      <c r="F31" t="n">
        <v>4.91</v>
      </c>
      <c r="G31" t="n">
        <v>6.52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HYPERLINK("https://www.defined.fi/sol/Fp6wStyXJJ5td3R8PXK4XhWLScdA7PhUGPKxkpYGpump?maker=6YHcrghddkYMf6zu9vs8WtZkBUMBTEQvvSPVUEqnDYXf","https://www.defined.fi/sol/Fp6wStyXJJ5td3R8PXK4XhWLScdA7PhUGPKxkpYGpump?maker=6YHcrghddkYMf6zu9vs8WtZkBUMBTEQvvSPVUEqnDYXf")</f>
        <v/>
      </c>
      <c r="M31">
        <f>HYPERLINK("https://dexscreener.com/solana/Fp6wStyXJJ5td3R8PXK4XhWLScdA7PhUGPKxkpYGpump?maker=6YHcrghddkYMf6zu9vs8WtZkBUMBTEQvvSPVUEqnDYXf","https://dexscreener.com/solana/Fp6wStyXJJ5td3R8PXK4XhWLScdA7PhUGPKxkpYGpump?maker=6YHcrghddkYMf6zu9vs8WtZkBUMBTEQvvSPVUEqnDYXf")</f>
        <v/>
      </c>
    </row>
    <row r="32">
      <c r="A32" t="inlineStr">
        <is>
          <t>269iNn3SsK2X3T8p7ZqNGFSj3qnejfF7HhJtvVVkpump</t>
        </is>
      </c>
      <c r="B32" t="inlineStr">
        <is>
          <t>LittleGuy</t>
        </is>
      </c>
      <c r="C32" t="n">
        <v>0</v>
      </c>
      <c r="D32" t="n">
        <v>0.983</v>
      </c>
      <c r="E32" t="n">
        <v>0.1</v>
      </c>
      <c r="F32" t="n">
        <v>9.779999999999999</v>
      </c>
      <c r="G32" t="n">
        <v>10.77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HYPERLINK("https://www.defined.fi/sol/269iNn3SsK2X3T8p7ZqNGFSj3qnejfF7HhJtvVVkpump?maker=6YHcrghddkYMf6zu9vs8WtZkBUMBTEQvvSPVUEqnDYXf","https://www.defined.fi/sol/269iNn3SsK2X3T8p7ZqNGFSj3qnejfF7HhJtvVVkpump?maker=6YHcrghddkYMf6zu9vs8WtZkBUMBTEQvvSPVUEqnDYXf")</f>
        <v/>
      </c>
      <c r="M32">
        <f>HYPERLINK("https://dexscreener.com/solana/269iNn3SsK2X3T8p7ZqNGFSj3qnejfF7HhJtvVVkpump?maker=6YHcrghddkYMf6zu9vs8WtZkBUMBTEQvvSPVUEqnDYXf","https://dexscreener.com/solana/269iNn3SsK2X3T8p7ZqNGFSj3qnejfF7HhJtvVVkpump?maker=6YHcrghddkYMf6zu9vs8WtZkBUMBTEQvvSPVUEqnDYXf")</f>
        <v/>
      </c>
    </row>
    <row r="33">
      <c r="A33" t="inlineStr">
        <is>
          <t>7k3ezFQdjRB6ZX56iXJgqfXvXEM33yznVH2teGj5pump</t>
        </is>
      </c>
      <c r="B33" t="inlineStr">
        <is>
          <t>TFIN</t>
        </is>
      </c>
      <c r="C33" t="n">
        <v>0</v>
      </c>
      <c r="D33" t="n">
        <v>4.76</v>
      </c>
      <c r="E33" t="n">
        <v>-1</v>
      </c>
      <c r="F33" t="n">
        <v>9.779999999999999</v>
      </c>
      <c r="G33" t="n">
        <v>14.54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HYPERLINK("https://www.defined.fi/sol/7k3ezFQdjRB6ZX56iXJgqfXvXEM33yznVH2teGj5pump?maker=6YHcrghddkYMf6zu9vs8WtZkBUMBTEQvvSPVUEqnDYXf","https://www.defined.fi/sol/7k3ezFQdjRB6ZX56iXJgqfXvXEM33yznVH2teGj5pump?maker=6YHcrghddkYMf6zu9vs8WtZkBUMBTEQvvSPVUEqnDYXf")</f>
        <v/>
      </c>
      <c r="M33">
        <f>HYPERLINK("https://dexscreener.com/solana/7k3ezFQdjRB6ZX56iXJgqfXvXEM33yznVH2teGj5pump?maker=6YHcrghddkYMf6zu9vs8WtZkBUMBTEQvvSPVUEqnDYXf","https://dexscreener.com/solana/7k3ezFQdjRB6ZX56iXJgqfXvXEM33yznVH2teGj5pump?maker=6YHcrghddkYMf6zu9vs8WtZkBUMBTEQvvSPVUEqnDYXf")</f>
        <v/>
      </c>
    </row>
    <row r="34">
      <c r="A34" t="inlineStr">
        <is>
          <t>C6GFrzeEbZppNqD85vYJhiNfBFFtWrLTDw1ZQq5opump</t>
        </is>
      </c>
      <c r="B34" t="inlineStr">
        <is>
          <t>CUM</t>
        </is>
      </c>
      <c r="C34" t="n">
        <v>0</v>
      </c>
      <c r="D34" t="n">
        <v>4.1</v>
      </c>
      <c r="E34" t="n">
        <v>1.83</v>
      </c>
      <c r="F34" t="n">
        <v>2.25</v>
      </c>
      <c r="G34" t="n">
        <v>6.35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HYPERLINK("https://www.defined.fi/sol/C6GFrzeEbZppNqD85vYJhiNfBFFtWrLTDw1ZQq5opump?maker=6YHcrghddkYMf6zu9vs8WtZkBUMBTEQvvSPVUEqnDYXf","https://www.defined.fi/sol/C6GFrzeEbZppNqD85vYJhiNfBFFtWrLTDw1ZQq5opump?maker=6YHcrghddkYMf6zu9vs8WtZkBUMBTEQvvSPVUEqnDYXf")</f>
        <v/>
      </c>
      <c r="M34">
        <f>HYPERLINK("https://dexscreener.com/solana/C6GFrzeEbZppNqD85vYJhiNfBFFtWrLTDw1ZQq5opump?maker=6YHcrghddkYMf6zu9vs8WtZkBUMBTEQvvSPVUEqnDYXf","https://dexscreener.com/solana/C6GFrzeEbZppNqD85vYJhiNfBFFtWrLTDw1ZQq5opump?maker=6YHcrghddkYMf6zu9vs8WtZkBUMBTEQvvSPVUEqnDYXf")</f>
        <v/>
      </c>
    </row>
    <row r="35">
      <c r="A35" t="inlineStr">
        <is>
          <t>aUcgFSGvLJL6PYp678wsokDF7geWXLKEf7pQBk9pump</t>
        </is>
      </c>
      <c r="B35" t="inlineStr">
        <is>
          <t>BACKROOMS</t>
        </is>
      </c>
      <c r="C35" t="n">
        <v>0</v>
      </c>
      <c r="D35" t="n">
        <v>51.63</v>
      </c>
      <c r="E35" t="n">
        <v>5.06</v>
      </c>
      <c r="F35" t="n">
        <v>10.2</v>
      </c>
      <c r="G35" t="n">
        <v>61.83</v>
      </c>
      <c r="H35" t="n">
        <v>2</v>
      </c>
      <c r="I35" t="n">
        <v>9</v>
      </c>
      <c r="J35" t="n">
        <v>-1</v>
      </c>
      <c r="K35" t="n">
        <v>-1</v>
      </c>
      <c r="L35">
        <f>HYPERLINK("https://www.defined.fi/sol/aUcgFSGvLJL6PYp678wsokDF7geWXLKEf7pQBk9pump?maker=6YHcrghddkYMf6zu9vs8WtZkBUMBTEQvvSPVUEqnDYXf","https://www.defined.fi/sol/aUcgFSGvLJL6PYp678wsokDF7geWXLKEf7pQBk9pump?maker=6YHcrghddkYMf6zu9vs8WtZkBUMBTEQvvSPVUEqnDYXf")</f>
        <v/>
      </c>
      <c r="M35">
        <f>HYPERLINK("https://dexscreener.com/solana/aUcgFSGvLJL6PYp678wsokDF7geWXLKEf7pQBk9pump?maker=6YHcrghddkYMf6zu9vs8WtZkBUMBTEQvvSPVUEqnDYXf","https://dexscreener.com/solana/aUcgFSGvLJL6PYp678wsokDF7geWXLKEf7pQBk9pump?maker=6YHcrghddkYMf6zu9vs8WtZkBUMBTEQvvSPVUEqnDYXf")</f>
        <v/>
      </c>
    </row>
    <row r="36">
      <c r="A36" t="inlineStr">
        <is>
          <t>7ad866rTH6a11HXCxGqLeNPQmGMqhrLW4tbCZprwpump</t>
        </is>
      </c>
      <c r="B36" t="inlineStr">
        <is>
          <t>Charlotte</t>
        </is>
      </c>
      <c r="C36" t="n">
        <v>0</v>
      </c>
      <c r="D36" t="n">
        <v>11.37</v>
      </c>
      <c r="E36" t="n">
        <v>0.35</v>
      </c>
      <c r="F36" t="n">
        <v>45.41</v>
      </c>
      <c r="G36" t="n">
        <v>41.75</v>
      </c>
      <c r="H36" t="n">
        <v>6</v>
      </c>
      <c r="I36" t="n">
        <v>2</v>
      </c>
      <c r="J36" t="n">
        <v>-1</v>
      </c>
      <c r="K36" t="n">
        <v>-1</v>
      </c>
      <c r="L36">
        <f>HYPERLINK("https://www.defined.fi/sol/7ad866rTH6a11HXCxGqLeNPQmGMqhrLW4tbCZprwpump?maker=6YHcrghddkYMf6zu9vs8WtZkBUMBTEQvvSPVUEqnDYXf","https://www.defined.fi/sol/7ad866rTH6a11HXCxGqLeNPQmGMqhrLW4tbCZprwpump?maker=6YHcrghddkYMf6zu9vs8WtZkBUMBTEQvvSPVUEqnDYXf")</f>
        <v/>
      </c>
      <c r="M36">
        <f>HYPERLINK("https://dexscreener.com/solana/7ad866rTH6a11HXCxGqLeNPQmGMqhrLW4tbCZprwpump?maker=6YHcrghddkYMf6zu9vs8WtZkBUMBTEQvvSPVUEqnDYXf","https://dexscreener.com/solana/7ad866rTH6a11HXCxGqLeNPQmGMqhrLW4tbCZprwpump?maker=6YHcrghddkYMf6zu9vs8WtZkBUMBTEQvvSPVUEqnDYXf")</f>
        <v/>
      </c>
    </row>
    <row r="37">
      <c r="A37" t="inlineStr">
        <is>
          <t>7pb9gRVdPYsvPqCuHKP6JkHkLmrhANXubmN2BawYpump</t>
        </is>
      </c>
      <c r="B37" t="inlineStr">
        <is>
          <t>BOOK</t>
        </is>
      </c>
      <c r="C37" t="n">
        <v>0</v>
      </c>
      <c r="D37" t="n">
        <v>1.29</v>
      </c>
      <c r="E37" t="n">
        <v>-1</v>
      </c>
      <c r="F37" t="n">
        <v>4.9</v>
      </c>
      <c r="G37" t="n">
        <v>6.19</v>
      </c>
      <c r="H37" t="n">
        <v>1</v>
      </c>
      <c r="I37" t="n">
        <v>2</v>
      </c>
      <c r="J37" t="n">
        <v>-1</v>
      </c>
      <c r="K37" t="n">
        <v>-1</v>
      </c>
      <c r="L37">
        <f>HYPERLINK("https://www.defined.fi/sol/7pb9gRVdPYsvPqCuHKP6JkHkLmrhANXubmN2BawYpump?maker=6YHcrghddkYMf6zu9vs8WtZkBUMBTEQvvSPVUEqnDYXf","https://www.defined.fi/sol/7pb9gRVdPYsvPqCuHKP6JkHkLmrhANXubmN2BawYpump?maker=6YHcrghddkYMf6zu9vs8WtZkBUMBTEQvvSPVUEqnDYXf")</f>
        <v/>
      </c>
      <c r="M37">
        <f>HYPERLINK("https://dexscreener.com/solana/7pb9gRVdPYsvPqCuHKP6JkHkLmrhANXubmN2BawYpump?maker=6YHcrghddkYMf6zu9vs8WtZkBUMBTEQvvSPVUEqnDYXf","https://dexscreener.com/solana/7pb9gRVdPYsvPqCuHKP6JkHkLmrhANXubmN2BawYpump?maker=6YHcrghddkYMf6zu9vs8WtZkBUMBTEQvvSPVUEqnDYXf")</f>
        <v/>
      </c>
    </row>
    <row r="38">
      <c r="A38" t="inlineStr">
        <is>
          <t>55vpwreFWizzUrNi68N7CTEYSoouZmZj5DipZzZDpump</t>
        </is>
      </c>
      <c r="B38" t="inlineStr">
        <is>
          <t>TETRA</t>
        </is>
      </c>
      <c r="C38" t="n">
        <v>0</v>
      </c>
      <c r="D38" t="n">
        <v>1.22</v>
      </c>
      <c r="E38" t="n">
        <v>-1</v>
      </c>
      <c r="F38" t="n">
        <v>3.2</v>
      </c>
      <c r="G38" t="n">
        <v>4.42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HYPERLINK("https://www.defined.fi/sol/55vpwreFWizzUrNi68N7CTEYSoouZmZj5DipZzZDpump?maker=6YHcrghddkYMf6zu9vs8WtZkBUMBTEQvvSPVUEqnDYXf","https://www.defined.fi/sol/55vpwreFWizzUrNi68N7CTEYSoouZmZj5DipZzZDpump?maker=6YHcrghddkYMf6zu9vs8WtZkBUMBTEQvvSPVUEqnDYXf")</f>
        <v/>
      </c>
      <c r="M38">
        <f>HYPERLINK("https://dexscreener.com/solana/55vpwreFWizzUrNi68N7CTEYSoouZmZj5DipZzZDpump?maker=6YHcrghddkYMf6zu9vs8WtZkBUMBTEQvvSPVUEqnDYXf","https://dexscreener.com/solana/55vpwreFWizzUrNi68N7CTEYSoouZmZj5DipZzZDpump?maker=6YHcrghddkYMf6zu9vs8WtZkBUMBTEQvvSPVUEqnDYXf")</f>
        <v/>
      </c>
    </row>
    <row r="39">
      <c r="A39" t="inlineStr">
        <is>
          <t>7TxBnsAAi1tsYB8GFE5sNYLFPvXp7ZC8sD5wrPYapump</t>
        </is>
      </c>
      <c r="B39" t="inlineStr">
        <is>
          <t>ccru</t>
        </is>
      </c>
      <c r="C39" t="n">
        <v>0</v>
      </c>
      <c r="D39" t="n">
        <v>1.33</v>
      </c>
      <c r="E39" t="n">
        <v>0.27</v>
      </c>
      <c r="F39" t="n">
        <v>4.89</v>
      </c>
      <c r="G39" t="n">
        <v>6.22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HYPERLINK("https://www.defined.fi/sol/7TxBnsAAi1tsYB8GFE5sNYLFPvXp7ZC8sD5wrPYapump?maker=6YHcrghddkYMf6zu9vs8WtZkBUMBTEQvvSPVUEqnDYXf","https://www.defined.fi/sol/7TxBnsAAi1tsYB8GFE5sNYLFPvXp7ZC8sD5wrPYapump?maker=6YHcrghddkYMf6zu9vs8WtZkBUMBTEQvvSPVUEqnDYXf")</f>
        <v/>
      </c>
      <c r="M39">
        <f>HYPERLINK("https://dexscreener.com/solana/7TxBnsAAi1tsYB8GFE5sNYLFPvXp7ZC8sD5wrPYapump?maker=6YHcrghddkYMf6zu9vs8WtZkBUMBTEQvvSPVUEqnDYXf","https://dexscreener.com/solana/7TxBnsAAi1tsYB8GFE5sNYLFPvXp7ZC8sD5wrPYapump?maker=6YHcrghddkYMf6zu9vs8WtZkBUMBTEQvvSPVUEqnDYXf")</f>
        <v/>
      </c>
    </row>
    <row r="40">
      <c r="A40" t="inlineStr">
        <is>
          <t>GJAFwWjJ3vnTsrQVabjBVK2TYB1YtRCQXRDfDgUnpump</t>
        </is>
      </c>
      <c r="B40" t="inlineStr">
        <is>
          <t>ACT</t>
        </is>
      </c>
      <c r="C40" t="n">
        <v>0</v>
      </c>
      <c r="D40" t="n">
        <v>18.22</v>
      </c>
      <c r="E40" t="n">
        <v>0.17</v>
      </c>
      <c r="F40" t="n">
        <v>107.96</v>
      </c>
      <c r="G40" t="n">
        <v>126.18</v>
      </c>
      <c r="H40" t="n">
        <v>3</v>
      </c>
      <c r="I40" t="n">
        <v>3</v>
      </c>
      <c r="J40" t="n">
        <v>-1</v>
      </c>
      <c r="K40" t="n">
        <v>-1</v>
      </c>
      <c r="L40">
        <f>HYPERLINK("https://www.defined.fi/sol/GJAFwWjJ3vnTsrQVabjBVK2TYB1YtRCQXRDfDgUnpump?maker=6YHcrghddkYMf6zu9vs8WtZkBUMBTEQvvSPVUEqnDYXf","https://www.defined.fi/sol/GJAFwWjJ3vnTsrQVabjBVK2TYB1YtRCQXRDfDgUnpump?maker=6YHcrghddkYMf6zu9vs8WtZkBUMBTEQvvSPVUEqnDYXf")</f>
        <v/>
      </c>
      <c r="M40">
        <f>HYPERLINK("https://dexscreener.com/solana/GJAFwWjJ3vnTsrQVabjBVK2TYB1YtRCQXRDfDgUnpump?maker=6YHcrghddkYMf6zu9vs8WtZkBUMBTEQvvSPVUEqnDYXf","https://dexscreener.com/solana/GJAFwWjJ3vnTsrQVabjBVK2TYB1YtRCQXRDfDgUnpump?maker=6YHcrghddkYMf6zu9vs8WtZkBUMBTEQvvSPVUEqnDYXf")</f>
        <v/>
      </c>
    </row>
    <row r="41">
      <c r="A41" t="inlineStr">
        <is>
          <t>BnyK5ccegzrpEcv9UH5GPF8fZwV865m33pGi2Uk7cXQ7</t>
        </is>
      </c>
      <c r="B41" t="inlineStr">
        <is>
          <t>moment</t>
        </is>
      </c>
      <c r="C41" t="n">
        <v>0</v>
      </c>
      <c r="D41" t="n">
        <v>0.031</v>
      </c>
      <c r="E41" t="n">
        <v>0</v>
      </c>
      <c r="F41" t="n">
        <v>19.62</v>
      </c>
      <c r="G41" t="n">
        <v>19.65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HYPERLINK("https://www.defined.fi/sol/BnyK5ccegzrpEcv9UH5GPF8fZwV865m33pGi2Uk7cXQ7?maker=6YHcrghddkYMf6zu9vs8WtZkBUMBTEQvvSPVUEqnDYXf","https://www.defined.fi/sol/BnyK5ccegzrpEcv9UH5GPF8fZwV865m33pGi2Uk7cXQ7?maker=6YHcrghddkYMf6zu9vs8WtZkBUMBTEQvvSPVUEqnDYXf")</f>
        <v/>
      </c>
      <c r="M41">
        <f>HYPERLINK("https://dexscreener.com/solana/BnyK5ccegzrpEcv9UH5GPF8fZwV865m33pGi2Uk7cXQ7?maker=6YHcrghddkYMf6zu9vs8WtZkBUMBTEQvvSPVUEqnDYXf","https://dexscreener.com/solana/BnyK5ccegzrpEcv9UH5GPF8fZwV865m33pGi2Uk7cXQ7?maker=6YHcrghddkYMf6zu9vs8WtZkBUMBTEQvvSPVUEqnDYXf")</f>
        <v/>
      </c>
    </row>
    <row r="42">
      <c r="A42" t="inlineStr">
        <is>
          <t>Aa9gfJhpLpF8jPVpUa5UE1XnJMa1t8pjArSPM113pump</t>
        </is>
      </c>
      <c r="B42" t="inlineStr">
        <is>
          <t>ACT1</t>
        </is>
      </c>
      <c r="C42" t="n">
        <v>0</v>
      </c>
      <c r="D42" t="n">
        <v>-4.03</v>
      </c>
      <c r="E42" t="n">
        <v>-1</v>
      </c>
      <c r="F42" t="n">
        <v>5.32</v>
      </c>
      <c r="G42" t="n">
        <v>1.3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HYPERLINK("https://www.defined.fi/sol/Aa9gfJhpLpF8jPVpUa5UE1XnJMa1t8pjArSPM113pump?maker=6YHcrghddkYMf6zu9vs8WtZkBUMBTEQvvSPVUEqnDYXf","https://www.defined.fi/sol/Aa9gfJhpLpF8jPVpUa5UE1XnJMa1t8pjArSPM113pump?maker=6YHcrghddkYMf6zu9vs8WtZkBUMBTEQvvSPVUEqnDYXf")</f>
        <v/>
      </c>
      <c r="M42">
        <f>HYPERLINK("https://dexscreener.com/solana/Aa9gfJhpLpF8jPVpUa5UE1XnJMa1t8pjArSPM113pump?maker=6YHcrghddkYMf6zu9vs8WtZkBUMBTEQvvSPVUEqnDYXf","https://dexscreener.com/solana/Aa9gfJhpLpF8jPVpUa5UE1XnJMa1t8pjArSPM113pump?maker=6YHcrghddkYMf6zu9vs8WtZkBUMBTEQvvSPVUEqnDYXf")</f>
        <v/>
      </c>
    </row>
    <row r="43">
      <c r="A43" t="inlineStr">
        <is>
          <t>GbwanZf6fp47iEK2HrmFQWC5XHzy3G1dnXrS3BJYpump</t>
        </is>
      </c>
      <c r="B43" t="inlineStr">
        <is>
          <t>HWPW</t>
        </is>
      </c>
      <c r="C43" t="n">
        <v>0</v>
      </c>
      <c r="D43" t="n">
        <v>31.02</v>
      </c>
      <c r="E43" t="n">
        <v>2.81</v>
      </c>
      <c r="F43" t="n">
        <v>11.04</v>
      </c>
      <c r="G43" t="n">
        <v>42.06</v>
      </c>
      <c r="H43" t="n">
        <v>3</v>
      </c>
      <c r="I43" t="n">
        <v>8</v>
      </c>
      <c r="J43" t="n">
        <v>-1</v>
      </c>
      <c r="K43" t="n">
        <v>-1</v>
      </c>
      <c r="L43">
        <f>HYPERLINK("https://www.defined.fi/sol/GbwanZf6fp47iEK2HrmFQWC5XHzy3G1dnXrS3BJYpump?maker=6YHcrghddkYMf6zu9vs8WtZkBUMBTEQvvSPVUEqnDYXf","https://www.defined.fi/sol/GbwanZf6fp47iEK2HrmFQWC5XHzy3G1dnXrS3BJYpump?maker=6YHcrghddkYMf6zu9vs8WtZkBUMBTEQvvSPVUEqnDYXf")</f>
        <v/>
      </c>
      <c r="M43">
        <f>HYPERLINK("https://dexscreener.com/solana/GbwanZf6fp47iEK2HrmFQWC5XHzy3G1dnXrS3BJYpump?maker=6YHcrghddkYMf6zu9vs8WtZkBUMBTEQvvSPVUEqnDYXf","https://dexscreener.com/solana/GbwanZf6fp47iEK2HrmFQWC5XHzy3G1dnXrS3BJYpump?maker=6YHcrghddkYMf6zu9vs8WtZkBUMBTEQvvSPVUEqnDYXf")</f>
        <v/>
      </c>
    </row>
    <row r="44">
      <c r="A44" t="inlineStr">
        <is>
          <t>ETZDTrZp1tWSTPHf22cyUXiv5xGzXuBFEwJAsE8ypump</t>
        </is>
      </c>
      <c r="B44" t="inlineStr">
        <is>
          <t>xcog</t>
        </is>
      </c>
      <c r="C44" t="n">
        <v>0</v>
      </c>
      <c r="D44" t="n">
        <v>55.79</v>
      </c>
      <c r="E44" t="n">
        <v>13</v>
      </c>
      <c r="F44" t="n">
        <v>4.81</v>
      </c>
      <c r="G44" t="n">
        <v>59.97</v>
      </c>
      <c r="H44" t="n">
        <v>1</v>
      </c>
      <c r="I44" t="n">
        <v>14</v>
      </c>
      <c r="J44" t="n">
        <v>-1</v>
      </c>
      <c r="K44" t="n">
        <v>-1</v>
      </c>
      <c r="L44">
        <f>HYPERLINK("https://www.defined.fi/sol/ETZDTrZp1tWSTPHf22cyUXiv5xGzXuBFEwJAsE8ypump?maker=6YHcrghddkYMf6zu9vs8WtZkBUMBTEQvvSPVUEqnDYXf","https://www.defined.fi/sol/ETZDTrZp1tWSTPHf22cyUXiv5xGzXuBFEwJAsE8ypump?maker=6YHcrghddkYMf6zu9vs8WtZkBUMBTEQvvSPVUEqnDYXf")</f>
        <v/>
      </c>
      <c r="M44">
        <f>HYPERLINK("https://dexscreener.com/solana/ETZDTrZp1tWSTPHf22cyUXiv5xGzXuBFEwJAsE8ypump?maker=6YHcrghddkYMf6zu9vs8WtZkBUMBTEQvvSPVUEqnDYXf","https://dexscreener.com/solana/ETZDTrZp1tWSTPHf22cyUXiv5xGzXuBFEwJAsE8ypump?maker=6YHcrghddkYMf6zu9vs8WtZkBUMBTEQvvSPVUEqnDYXf")</f>
        <v/>
      </c>
    </row>
    <row r="45">
      <c r="A45" t="inlineStr">
        <is>
          <t>3SwtuhzGdFGL1hJiz3NNa53rdm9KddCF1K6tzjvE4c6y</t>
        </is>
      </c>
      <c r="B45" t="inlineStr">
        <is>
          <t>SHOGGOTH</t>
        </is>
      </c>
      <c r="C45" t="n">
        <v>1</v>
      </c>
      <c r="D45" t="n">
        <v>16.78</v>
      </c>
      <c r="E45" t="n">
        <v>1.73</v>
      </c>
      <c r="F45" t="n">
        <v>9.710000000000001</v>
      </c>
      <c r="G45" t="n">
        <v>26.14</v>
      </c>
      <c r="H45" t="n">
        <v>1</v>
      </c>
      <c r="I45" t="n">
        <v>3</v>
      </c>
      <c r="J45" t="n">
        <v>-1</v>
      </c>
      <c r="K45" t="n">
        <v>-1</v>
      </c>
      <c r="L45">
        <f>HYPERLINK("https://www.defined.fi/sol/3SwtuhzGdFGL1hJiz3NNa53rdm9KddCF1K6tzjvE4c6y?maker=6YHcrghddkYMf6zu9vs8WtZkBUMBTEQvvSPVUEqnDYXf","https://www.defined.fi/sol/3SwtuhzGdFGL1hJiz3NNa53rdm9KddCF1K6tzjvE4c6y?maker=6YHcrghddkYMf6zu9vs8WtZkBUMBTEQvvSPVUEqnDYXf")</f>
        <v/>
      </c>
      <c r="M45">
        <f>HYPERLINK("https://dexscreener.com/solana/3SwtuhzGdFGL1hJiz3NNa53rdm9KddCF1K6tzjvE4c6y?maker=6YHcrghddkYMf6zu9vs8WtZkBUMBTEQvvSPVUEqnDYXf","https://dexscreener.com/solana/3SwtuhzGdFGL1hJiz3NNa53rdm9KddCF1K6tzjvE4c6y?maker=6YHcrghddkYMf6zu9vs8WtZkBUMBTEQvvSPVUEqnDYXf")</f>
        <v/>
      </c>
    </row>
    <row r="46">
      <c r="A46" t="inlineStr">
        <is>
          <t>B4KtrpPmjvyY2v1XjSoo5ZLWgHq9MCZjPbtHxqoKpump</t>
        </is>
      </c>
      <c r="B46" t="inlineStr">
        <is>
          <t>chizz</t>
        </is>
      </c>
      <c r="C46" t="n">
        <v>1</v>
      </c>
      <c r="D46" t="n">
        <v>-3</v>
      </c>
      <c r="E46" t="n">
        <v>-1</v>
      </c>
      <c r="F46" t="n">
        <v>4.86</v>
      </c>
      <c r="G46" t="n">
        <v>0</v>
      </c>
      <c r="H46" t="n">
        <v>1</v>
      </c>
      <c r="I46" t="n">
        <v>0</v>
      </c>
      <c r="J46" t="n">
        <v>-1</v>
      </c>
      <c r="K46" t="n">
        <v>-1</v>
      </c>
      <c r="L46">
        <f>HYPERLINK("https://www.defined.fi/sol/B4KtrpPmjvyY2v1XjSoo5ZLWgHq9MCZjPbtHxqoKpump?maker=6YHcrghddkYMf6zu9vs8WtZkBUMBTEQvvSPVUEqnDYXf","https://www.defined.fi/sol/B4KtrpPmjvyY2v1XjSoo5ZLWgHq9MCZjPbtHxqoKpump?maker=6YHcrghddkYMf6zu9vs8WtZkBUMBTEQvvSPVUEqnDYXf")</f>
        <v/>
      </c>
      <c r="M46">
        <f>HYPERLINK("https://dexscreener.com/solana/B4KtrpPmjvyY2v1XjSoo5ZLWgHq9MCZjPbtHxqoKpump?maker=6YHcrghddkYMf6zu9vs8WtZkBUMBTEQvvSPVUEqnDYXf","https://dexscreener.com/solana/B4KtrpPmjvyY2v1XjSoo5ZLWgHq9MCZjPbtHxqoKpump?maker=6YHcrghddkYMf6zu9vs8WtZkBUMBTEQvvSPVUEqnDYXf")</f>
        <v/>
      </c>
    </row>
    <row r="47">
      <c r="A47" t="inlineStr">
        <is>
          <t>38We91Q27uZ1gJccRLt74eeAk9W5Z8e4vWLcZHWMpump</t>
        </is>
      </c>
      <c r="B47" t="inlineStr">
        <is>
          <t>GORM</t>
        </is>
      </c>
      <c r="C47" t="n">
        <v>1</v>
      </c>
      <c r="D47" t="n">
        <v>30.22</v>
      </c>
      <c r="E47" t="n">
        <v>3.03</v>
      </c>
      <c r="F47" t="n">
        <v>9.970000000000001</v>
      </c>
      <c r="G47" t="n">
        <v>39.44</v>
      </c>
      <c r="H47" t="n">
        <v>2</v>
      </c>
      <c r="I47" t="n">
        <v>7</v>
      </c>
      <c r="J47" t="n">
        <v>-1</v>
      </c>
      <c r="K47" t="n">
        <v>-1</v>
      </c>
      <c r="L47">
        <f>HYPERLINK("https://www.defined.fi/sol/38We91Q27uZ1gJccRLt74eeAk9W5Z8e4vWLcZHWMpump?maker=6YHcrghddkYMf6zu9vs8WtZkBUMBTEQvvSPVUEqnDYXf","https://www.defined.fi/sol/38We91Q27uZ1gJccRLt74eeAk9W5Z8e4vWLcZHWMpump?maker=6YHcrghddkYMf6zu9vs8WtZkBUMBTEQvvSPVUEqnDYXf")</f>
        <v/>
      </c>
      <c r="M47">
        <f>HYPERLINK("https://dexscreener.com/solana/38We91Q27uZ1gJccRLt74eeAk9W5Z8e4vWLcZHWMpump?maker=6YHcrghddkYMf6zu9vs8WtZkBUMBTEQvvSPVUEqnDYXf","https://dexscreener.com/solana/38We91Q27uZ1gJccRLt74eeAk9W5Z8e4vWLcZHWMpump?maker=6YHcrghddkYMf6zu9vs8WtZkBUMBTEQvvSPVUEqnDYXf")</f>
        <v/>
      </c>
    </row>
    <row r="48">
      <c r="A48" t="inlineStr">
        <is>
          <t>5D7JLn43b9MXT8yi3biw3MAuBMhPU2icNVNMzLVCz7e4</t>
        </is>
      </c>
      <c r="B48" t="inlineStr">
        <is>
          <t>WALUIGI</t>
        </is>
      </c>
      <c r="C48" t="n">
        <v>1</v>
      </c>
      <c r="D48" t="n">
        <v>2.92</v>
      </c>
      <c r="E48" t="n">
        <v>0.55</v>
      </c>
      <c r="F48" t="n">
        <v>5.27</v>
      </c>
      <c r="G48" t="n">
        <v>4.28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HYPERLINK("https://www.defined.fi/sol/5D7JLn43b9MXT8yi3biw3MAuBMhPU2icNVNMzLVCz7e4?maker=6YHcrghddkYMf6zu9vs8WtZkBUMBTEQvvSPVUEqnDYXf","https://www.defined.fi/sol/5D7JLn43b9MXT8yi3biw3MAuBMhPU2icNVNMzLVCz7e4?maker=6YHcrghddkYMf6zu9vs8WtZkBUMBTEQvvSPVUEqnDYXf")</f>
        <v/>
      </c>
      <c r="M48">
        <f>HYPERLINK("https://dexscreener.com/solana/5D7JLn43b9MXT8yi3biw3MAuBMhPU2icNVNMzLVCz7e4?maker=6YHcrghddkYMf6zu9vs8WtZkBUMBTEQvvSPVUEqnDYXf","https://dexscreener.com/solana/5D7JLn43b9MXT8yi3biw3MAuBMhPU2icNVNMzLVCz7e4?maker=6YHcrghddkYMf6zu9vs8WtZkBUMBTEQvvSPVUEqnDYXf")</f>
        <v/>
      </c>
    </row>
    <row r="49">
      <c r="A49" t="inlineStr">
        <is>
          <t>7ndLEE3YXJqSNzxK7coGSxYvNbqdY2b7Zqri3XuGDLuP</t>
        </is>
      </c>
      <c r="B49" t="inlineStr">
        <is>
          <t>unknown_7ndL</t>
        </is>
      </c>
      <c r="C49" t="n">
        <v>1</v>
      </c>
      <c r="D49" t="n">
        <v>0.365</v>
      </c>
      <c r="E49" t="n">
        <v>0.07000000000000001</v>
      </c>
      <c r="F49" t="n">
        <v>4.85</v>
      </c>
      <c r="G49" t="n">
        <v>5.22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HYPERLINK("https://www.defined.fi/sol/7ndLEE3YXJqSNzxK7coGSxYvNbqdY2b7Zqri3XuGDLuP?maker=6YHcrghddkYMf6zu9vs8WtZkBUMBTEQvvSPVUEqnDYXf","https://www.defined.fi/sol/7ndLEE3YXJqSNzxK7coGSxYvNbqdY2b7Zqri3XuGDLuP?maker=6YHcrghddkYMf6zu9vs8WtZkBUMBTEQvvSPVUEqnDYXf")</f>
        <v/>
      </c>
      <c r="M49">
        <f>HYPERLINK("https://dexscreener.com/solana/7ndLEE3YXJqSNzxK7coGSxYvNbqdY2b7Zqri3XuGDLuP?maker=6YHcrghddkYMf6zu9vs8WtZkBUMBTEQvvSPVUEqnDYXf","https://dexscreener.com/solana/7ndLEE3YXJqSNzxK7coGSxYvNbqdY2b7Zqri3XuGDLuP?maker=6YHcrghddkYMf6zu9vs8WtZkBUMBTEQvvSPVUEqnDYXf")</f>
        <v/>
      </c>
    </row>
    <row r="50">
      <c r="A50" t="inlineStr">
        <is>
          <t>7zBZqPi1SmoPCkCGkmbs15brVVwBY2bgp8yCavtepump</t>
        </is>
      </c>
      <c r="B50" t="inlineStr">
        <is>
          <t>websim.ai</t>
        </is>
      </c>
      <c r="C50" t="n">
        <v>1</v>
      </c>
      <c r="D50" t="n">
        <v>-0.892</v>
      </c>
      <c r="E50" t="n">
        <v>-1</v>
      </c>
      <c r="F50" t="n">
        <v>5.27</v>
      </c>
      <c r="G50" t="n">
        <v>2.82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HYPERLINK("https://www.defined.fi/sol/7zBZqPi1SmoPCkCGkmbs15brVVwBY2bgp8yCavtepump?maker=6YHcrghddkYMf6zu9vs8WtZkBUMBTEQvvSPVUEqnDYXf","https://www.defined.fi/sol/7zBZqPi1SmoPCkCGkmbs15brVVwBY2bgp8yCavtepump?maker=6YHcrghddkYMf6zu9vs8WtZkBUMBTEQvvSPVUEqnDYXf")</f>
        <v/>
      </c>
      <c r="M50">
        <f>HYPERLINK("https://dexscreener.com/solana/7zBZqPi1SmoPCkCGkmbs15brVVwBY2bgp8yCavtepump?maker=6YHcrghddkYMf6zu9vs8WtZkBUMBTEQvvSPVUEqnDYXf","https://dexscreener.com/solana/7zBZqPi1SmoPCkCGkmbs15brVVwBY2bgp8yCavtepump?maker=6YHcrghddkYMf6zu9vs8WtZkBUMBTEQvvSPVUEqnDYXf")</f>
        <v/>
      </c>
    </row>
    <row r="51">
      <c r="A51" t="inlineStr">
        <is>
          <t>C6LfXPEyvf6v1gfjEMBNiYx1TPzg1fKASUU4Y22upump</t>
        </is>
      </c>
      <c r="B51" t="inlineStr">
        <is>
          <t>hiveminds</t>
        </is>
      </c>
      <c r="C51" t="n">
        <v>1</v>
      </c>
      <c r="D51" t="n">
        <v>-1.02</v>
      </c>
      <c r="E51" t="n">
        <v>-1</v>
      </c>
      <c r="F51" t="n">
        <v>4.84</v>
      </c>
      <c r="G51" t="n">
        <v>3.81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HYPERLINK("https://www.defined.fi/sol/C6LfXPEyvf6v1gfjEMBNiYx1TPzg1fKASUU4Y22upump?maker=6YHcrghddkYMf6zu9vs8WtZkBUMBTEQvvSPVUEqnDYXf","https://www.defined.fi/sol/C6LfXPEyvf6v1gfjEMBNiYx1TPzg1fKASUU4Y22upump?maker=6YHcrghddkYMf6zu9vs8WtZkBUMBTEQvvSPVUEqnDYXf")</f>
        <v/>
      </c>
      <c r="M51">
        <f>HYPERLINK("https://dexscreener.com/solana/C6LfXPEyvf6v1gfjEMBNiYx1TPzg1fKASUU4Y22upump?maker=6YHcrghddkYMf6zu9vs8WtZkBUMBTEQvvSPVUEqnDYXf","https://dexscreener.com/solana/C6LfXPEyvf6v1gfjEMBNiYx1TPzg1fKASUU4Y22upump?maker=6YHcrghddkYMf6zu9vs8WtZkBUMBTEQvvSPVUEqnDYXf")</f>
        <v/>
      </c>
    </row>
    <row r="52">
      <c r="A52" t="inlineStr">
        <is>
          <t>GW6QjNsEpTWHkcVo3XQQhJsT9Rq3TAMt7Hbcxu2bpump</t>
        </is>
      </c>
      <c r="B52" t="inlineStr">
        <is>
          <t>RD</t>
        </is>
      </c>
      <c r="C52" t="n">
        <v>1</v>
      </c>
      <c r="D52" t="n">
        <v>-3.96</v>
      </c>
      <c r="E52" t="n">
        <v>-0.82</v>
      </c>
      <c r="F52" t="n">
        <v>4.85</v>
      </c>
      <c r="G52" t="n">
        <v>0.883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HYPERLINK("https://www.defined.fi/sol/GW6QjNsEpTWHkcVo3XQQhJsT9Rq3TAMt7Hbcxu2bpump?maker=6YHcrghddkYMf6zu9vs8WtZkBUMBTEQvvSPVUEqnDYXf","https://www.defined.fi/sol/GW6QjNsEpTWHkcVo3XQQhJsT9Rq3TAMt7Hbcxu2bpump?maker=6YHcrghddkYMf6zu9vs8WtZkBUMBTEQvvSPVUEqnDYXf")</f>
        <v/>
      </c>
      <c r="M52">
        <f>HYPERLINK("https://dexscreener.com/solana/GW6QjNsEpTWHkcVo3XQQhJsT9Rq3TAMt7Hbcxu2bpump?maker=6YHcrghddkYMf6zu9vs8WtZkBUMBTEQvvSPVUEqnDYXf","https://dexscreener.com/solana/GW6QjNsEpTWHkcVo3XQQhJsT9Rq3TAMt7Hbcxu2bpump?maker=6YHcrghddkYMf6zu9vs8WtZkBUMBTEQvvSPVUEqnDYXf")</f>
        <v/>
      </c>
    </row>
    <row r="53">
      <c r="A53" t="inlineStr">
        <is>
          <t>8q83Vvfu9ShcREvQ6TGi34VrJH9y2uSPygGzTtYWpump</t>
        </is>
      </c>
      <c r="B53" t="inlineStr">
        <is>
          <t>GMC</t>
        </is>
      </c>
      <c r="C53" t="n">
        <v>1</v>
      </c>
      <c r="D53" t="n">
        <v>-1.65</v>
      </c>
      <c r="E53" t="n">
        <v>-0.35</v>
      </c>
      <c r="F53" t="n">
        <v>4.71</v>
      </c>
      <c r="G53" t="n">
        <v>2.61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HYPERLINK("https://www.defined.fi/sol/8q83Vvfu9ShcREvQ6TGi34VrJH9y2uSPygGzTtYWpump?maker=6YHcrghddkYMf6zu9vs8WtZkBUMBTEQvvSPVUEqnDYXf","https://www.defined.fi/sol/8q83Vvfu9ShcREvQ6TGi34VrJH9y2uSPygGzTtYWpump?maker=6YHcrghddkYMf6zu9vs8WtZkBUMBTEQvvSPVUEqnDYXf")</f>
        <v/>
      </c>
      <c r="M53">
        <f>HYPERLINK("https://dexscreener.com/solana/8q83Vvfu9ShcREvQ6TGi34VrJH9y2uSPygGzTtYWpump?maker=6YHcrghddkYMf6zu9vs8WtZkBUMBTEQvvSPVUEqnDYXf","https://dexscreener.com/solana/8q83Vvfu9ShcREvQ6TGi34VrJH9y2uSPygGzTtYWpump?maker=6YHcrghddkYMf6zu9vs8WtZkBUMBTEQvvSPVUEqnDYXf")</f>
        <v/>
      </c>
    </row>
    <row r="54">
      <c r="A54" t="inlineStr">
        <is>
          <t>ELQ1wXVCqEsicpr8ZLoXz7Gst8LUPPvUrvYaCYaUu6Tk</t>
        </is>
      </c>
      <c r="B54" t="inlineStr">
        <is>
          <t>PUSSIO</t>
        </is>
      </c>
      <c r="C54" t="n">
        <v>1</v>
      </c>
      <c r="D54" t="n">
        <v>17.31</v>
      </c>
      <c r="E54" t="n">
        <v>3.9</v>
      </c>
      <c r="F54" t="n">
        <v>4.44</v>
      </c>
      <c r="G54" t="n">
        <v>18.9</v>
      </c>
      <c r="H54" t="n">
        <v>1</v>
      </c>
      <c r="I54" t="n">
        <v>3</v>
      </c>
      <c r="J54" t="n">
        <v>-1</v>
      </c>
      <c r="K54" t="n">
        <v>-1</v>
      </c>
      <c r="L54">
        <f>HYPERLINK("https://www.defined.fi/sol/ELQ1wXVCqEsicpr8ZLoXz7Gst8LUPPvUrvYaCYaUu6Tk?maker=6YHcrghddkYMf6zu9vs8WtZkBUMBTEQvvSPVUEqnDYXf","https://www.defined.fi/sol/ELQ1wXVCqEsicpr8ZLoXz7Gst8LUPPvUrvYaCYaUu6Tk?maker=6YHcrghddkYMf6zu9vs8WtZkBUMBTEQvvSPVUEqnDYXf")</f>
        <v/>
      </c>
      <c r="M54">
        <f>HYPERLINK("https://dexscreener.com/solana/ELQ1wXVCqEsicpr8ZLoXz7Gst8LUPPvUrvYaCYaUu6Tk?maker=6YHcrghddkYMf6zu9vs8WtZkBUMBTEQvvSPVUEqnDYXf","https://dexscreener.com/solana/ELQ1wXVCqEsicpr8ZLoXz7Gst8LUPPvUrvYaCYaUu6Tk?maker=6YHcrghddkYMf6zu9vs8WtZkBUMBTEQvvSPVUEqnDYXf")</f>
        <v/>
      </c>
    </row>
    <row r="55">
      <c r="A55" t="inlineStr">
        <is>
          <t>75dh1aVyE88DiDDqN396Lkbcf4Kxj2KNGJRCTkcUpump</t>
        </is>
      </c>
      <c r="B55" t="inlineStr">
        <is>
          <t>JANUS</t>
        </is>
      </c>
      <c r="C55" t="n">
        <v>1</v>
      </c>
      <c r="D55" t="n">
        <v>0.465</v>
      </c>
      <c r="E55" t="n">
        <v>0.05</v>
      </c>
      <c r="F55" t="n">
        <v>9.699999999999999</v>
      </c>
      <c r="G55" t="n">
        <v>10.16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HYPERLINK("https://www.defined.fi/sol/75dh1aVyE88DiDDqN396Lkbcf4Kxj2KNGJRCTkcUpump?maker=6YHcrghddkYMf6zu9vs8WtZkBUMBTEQvvSPVUEqnDYXf","https://www.defined.fi/sol/75dh1aVyE88DiDDqN396Lkbcf4Kxj2KNGJRCTkcUpump?maker=6YHcrghddkYMf6zu9vs8WtZkBUMBTEQvvSPVUEqnDYXf")</f>
        <v/>
      </c>
      <c r="M55">
        <f>HYPERLINK("https://dexscreener.com/solana/75dh1aVyE88DiDDqN396Lkbcf4Kxj2KNGJRCTkcUpump?maker=6YHcrghddkYMf6zu9vs8WtZkBUMBTEQvvSPVUEqnDYXf","https://dexscreener.com/solana/75dh1aVyE88DiDDqN396Lkbcf4Kxj2KNGJRCTkcUpump?maker=6YHcrghddkYMf6zu9vs8WtZkBUMBTEQvvSPVUEqnDYXf")</f>
        <v/>
      </c>
    </row>
    <row r="56">
      <c r="A56" t="inlineStr">
        <is>
          <t>8X7emJy8CV5pK7UjyBKCywdfc4MTKShpUddqrqyepump</t>
        </is>
      </c>
      <c r="B56" t="inlineStr">
        <is>
          <t>Cyborgism</t>
        </is>
      </c>
      <c r="C56" t="n">
        <v>1</v>
      </c>
      <c r="D56" t="n">
        <v>4.34</v>
      </c>
      <c r="E56" t="n">
        <v>0.42</v>
      </c>
      <c r="F56" t="n">
        <v>10.22</v>
      </c>
      <c r="G56" t="n">
        <v>14.56</v>
      </c>
      <c r="H56" t="n">
        <v>2</v>
      </c>
      <c r="I56" t="n">
        <v>1</v>
      </c>
      <c r="J56" t="n">
        <v>-1</v>
      </c>
      <c r="K56" t="n">
        <v>-1</v>
      </c>
      <c r="L56">
        <f>HYPERLINK("https://www.defined.fi/sol/8X7emJy8CV5pK7UjyBKCywdfc4MTKShpUddqrqyepump?maker=6YHcrghddkYMf6zu9vs8WtZkBUMBTEQvvSPVUEqnDYXf","https://www.defined.fi/sol/8X7emJy8CV5pK7UjyBKCywdfc4MTKShpUddqrqyepump?maker=6YHcrghddkYMf6zu9vs8WtZkBUMBTEQvvSPVUEqnDYXf")</f>
        <v/>
      </c>
      <c r="M56">
        <f>HYPERLINK("https://dexscreener.com/solana/8X7emJy8CV5pK7UjyBKCywdfc4MTKShpUddqrqyepump?maker=6YHcrghddkYMf6zu9vs8WtZkBUMBTEQvvSPVUEqnDYXf","https://dexscreener.com/solana/8X7emJy8CV5pK7UjyBKCywdfc4MTKShpUddqrqyepump?maker=6YHcrghddkYMf6zu9vs8WtZkBUMBTEQvvSPVUEqnDYXf")</f>
        <v/>
      </c>
    </row>
    <row r="57">
      <c r="A57" t="inlineStr">
        <is>
          <t>A6J6iU22H4dzFsHiSRcPdwYCGtJLNFupDotwhKgfpump</t>
        </is>
      </c>
      <c r="B57" t="inlineStr">
        <is>
          <t>SONNET</t>
        </is>
      </c>
      <c r="C57" t="n">
        <v>1</v>
      </c>
      <c r="D57" t="n">
        <v>2.03</v>
      </c>
      <c r="E57" t="n">
        <v>0.21</v>
      </c>
      <c r="F57" t="n">
        <v>9.699999999999999</v>
      </c>
      <c r="G57" t="n">
        <v>11.73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HYPERLINK("https://www.defined.fi/sol/A6J6iU22H4dzFsHiSRcPdwYCGtJLNFupDotwhKgfpump?maker=6YHcrghddkYMf6zu9vs8WtZkBUMBTEQvvSPVUEqnDYXf","https://www.defined.fi/sol/A6J6iU22H4dzFsHiSRcPdwYCGtJLNFupDotwhKgfpump?maker=6YHcrghddkYMf6zu9vs8WtZkBUMBTEQvvSPVUEqnDYXf")</f>
        <v/>
      </c>
      <c r="M57">
        <f>HYPERLINK("https://dexscreener.com/solana/A6J6iU22H4dzFsHiSRcPdwYCGtJLNFupDotwhKgfpump?maker=6YHcrghddkYMf6zu9vs8WtZkBUMBTEQvvSPVUEqnDYXf","https://dexscreener.com/solana/A6J6iU22H4dzFsHiSRcPdwYCGtJLNFupDotwhKgfpump?maker=6YHcrghddkYMf6zu9vs8WtZkBUMBTEQvvSPVUEqnDYXf")</f>
        <v/>
      </c>
    </row>
    <row r="58">
      <c r="A58" t="inlineStr">
        <is>
          <t>KBFs8Zb1V1tT9x7Ba3AWQo8jSNyL6GLuXjBx6kHpump</t>
        </is>
      </c>
      <c r="B58" t="inlineStr">
        <is>
          <t>$HIVE</t>
        </is>
      </c>
      <c r="C58" t="n">
        <v>1</v>
      </c>
      <c r="D58" t="n">
        <v>26.85</v>
      </c>
      <c r="E58" t="n">
        <v>6.31</v>
      </c>
      <c r="F58" t="n">
        <v>4.26</v>
      </c>
      <c r="G58" t="n">
        <v>31.11</v>
      </c>
      <c r="H58" t="n">
        <v>1</v>
      </c>
      <c r="I58" t="n">
        <v>4</v>
      </c>
      <c r="J58" t="n">
        <v>-1</v>
      </c>
      <c r="K58" t="n">
        <v>-1</v>
      </c>
      <c r="L58">
        <f>HYPERLINK("https://www.defined.fi/sol/KBFs8Zb1V1tT9x7Ba3AWQo8jSNyL6GLuXjBx6kHpump?maker=6YHcrghddkYMf6zu9vs8WtZkBUMBTEQvvSPVUEqnDYXf","https://www.defined.fi/sol/KBFs8Zb1V1tT9x7Ba3AWQo8jSNyL6GLuXjBx6kHpump?maker=6YHcrghddkYMf6zu9vs8WtZkBUMBTEQvvSPVUEqnDYXf")</f>
        <v/>
      </c>
      <c r="M58">
        <f>HYPERLINK("https://dexscreener.com/solana/KBFs8Zb1V1tT9x7Ba3AWQo8jSNyL6GLuXjBx6kHpump?maker=6YHcrghddkYMf6zu9vs8WtZkBUMBTEQvvSPVUEqnDYXf","https://dexscreener.com/solana/KBFs8Zb1V1tT9x7Ba3AWQo8jSNyL6GLuXjBx6kHpump?maker=6YHcrghddkYMf6zu9vs8WtZkBUMBTEQvvSPVUEqnDYXf")</f>
        <v/>
      </c>
    </row>
    <row r="59">
      <c r="A59" t="inlineStr">
        <is>
          <t>6YYYc1BEf17greTpHTMkekCySgmvqmj1fXZN57mEpump</t>
        </is>
      </c>
      <c r="B59" t="inlineStr">
        <is>
          <t>Speyeder</t>
        </is>
      </c>
      <c r="C59" t="n">
        <v>1</v>
      </c>
      <c r="D59" t="n">
        <v>0.612</v>
      </c>
      <c r="E59" t="n">
        <v>-1</v>
      </c>
      <c r="F59" t="n">
        <v>3.17</v>
      </c>
      <c r="G59" t="n">
        <v>0</v>
      </c>
      <c r="H59" t="n">
        <v>1</v>
      </c>
      <c r="I59" t="n">
        <v>0</v>
      </c>
      <c r="J59" t="n">
        <v>-1</v>
      </c>
      <c r="K59" t="n">
        <v>-1</v>
      </c>
      <c r="L59">
        <f>HYPERLINK("https://www.defined.fi/sol/6YYYc1BEf17greTpHTMkekCySgmvqmj1fXZN57mEpump?maker=6YHcrghddkYMf6zu9vs8WtZkBUMBTEQvvSPVUEqnDYXf","https://www.defined.fi/sol/6YYYc1BEf17greTpHTMkekCySgmvqmj1fXZN57mEpump?maker=6YHcrghddkYMf6zu9vs8WtZkBUMBTEQvvSPVUEqnDYXf")</f>
        <v/>
      </c>
      <c r="M59">
        <f>HYPERLINK("https://dexscreener.com/solana/6YYYc1BEf17greTpHTMkekCySgmvqmj1fXZN57mEpump?maker=6YHcrghddkYMf6zu9vs8WtZkBUMBTEQvvSPVUEqnDYXf","https://dexscreener.com/solana/6YYYc1BEf17greTpHTMkekCySgmvqmj1fXZN57mEpump?maker=6YHcrghddkYMf6zu9vs8WtZkBUMBTEQvvSPVUEqnDYXf")</f>
        <v/>
      </c>
    </row>
    <row r="60">
      <c r="A60" t="inlineStr">
        <is>
          <t>HNH9XVnpYQEhriaukfaEW1uK8kBb6Nvkb9qPWPNdpump</t>
        </is>
      </c>
      <c r="B60" t="inlineStr">
        <is>
          <t>jnus</t>
        </is>
      </c>
      <c r="C60" t="n">
        <v>1</v>
      </c>
      <c r="D60" t="n">
        <v>0.867</v>
      </c>
      <c r="E60" t="n">
        <v>0.18</v>
      </c>
      <c r="F60" t="n">
        <v>4.91</v>
      </c>
      <c r="G60" t="n">
        <v>5.77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HYPERLINK("https://www.defined.fi/sol/HNH9XVnpYQEhriaukfaEW1uK8kBb6Nvkb9qPWPNdpump?maker=6YHcrghddkYMf6zu9vs8WtZkBUMBTEQvvSPVUEqnDYXf","https://www.defined.fi/sol/HNH9XVnpYQEhriaukfaEW1uK8kBb6Nvkb9qPWPNdpump?maker=6YHcrghddkYMf6zu9vs8WtZkBUMBTEQvvSPVUEqnDYXf")</f>
        <v/>
      </c>
      <c r="M60">
        <f>HYPERLINK("https://dexscreener.com/solana/HNH9XVnpYQEhriaukfaEW1uK8kBb6Nvkb9qPWPNdpump?maker=6YHcrghddkYMf6zu9vs8WtZkBUMBTEQvvSPVUEqnDYXf","https://dexscreener.com/solana/HNH9XVnpYQEhriaukfaEW1uK8kBb6Nvkb9qPWPNdpump?maker=6YHcrghddkYMf6zu9vs8WtZkBUMBTEQvvSPVUEqnDYXf")</f>
        <v/>
      </c>
    </row>
    <row r="61">
      <c r="A61" t="inlineStr">
        <is>
          <t>4FxtVVjQSkwKghNXnGBxx3iSoN3XQcsZ4fmjAbLPpump</t>
        </is>
      </c>
      <c r="B61" t="inlineStr">
        <is>
          <t>fleebr</t>
        </is>
      </c>
      <c r="C61" t="n">
        <v>1</v>
      </c>
      <c r="D61" t="n">
        <v>-3.21</v>
      </c>
      <c r="E61" t="n">
        <v>-0.08</v>
      </c>
      <c r="F61" t="n">
        <v>38.51</v>
      </c>
      <c r="G61" t="n">
        <v>35.29</v>
      </c>
      <c r="H61" t="n">
        <v>2</v>
      </c>
      <c r="I61" t="n">
        <v>2</v>
      </c>
      <c r="J61" t="n">
        <v>-1</v>
      </c>
      <c r="K61" t="n">
        <v>-1</v>
      </c>
      <c r="L61">
        <f>HYPERLINK("https://www.defined.fi/sol/4FxtVVjQSkwKghNXnGBxx3iSoN3XQcsZ4fmjAbLPpump?maker=6YHcrghddkYMf6zu9vs8WtZkBUMBTEQvvSPVUEqnDYXf","https://www.defined.fi/sol/4FxtVVjQSkwKghNXnGBxx3iSoN3XQcsZ4fmjAbLPpump?maker=6YHcrghddkYMf6zu9vs8WtZkBUMBTEQvvSPVUEqnDYXf")</f>
        <v/>
      </c>
      <c r="M61">
        <f>HYPERLINK("https://dexscreener.com/solana/4FxtVVjQSkwKghNXnGBxx3iSoN3XQcsZ4fmjAbLPpump?maker=6YHcrghddkYMf6zu9vs8WtZkBUMBTEQvvSPVUEqnDYXf","https://dexscreener.com/solana/4FxtVVjQSkwKghNXnGBxx3iSoN3XQcsZ4fmjAbLPpump?maker=6YHcrghddkYMf6zu9vs8WtZkBUMBTEQvvSPVUEqnDYXf")</f>
        <v/>
      </c>
    </row>
    <row r="62">
      <c r="A62" t="inlineStr">
        <is>
          <t>4LXL5F54cuKnjx9qGNWfYuz3vX5eAYqrwYe5X32bpump</t>
        </is>
      </c>
      <c r="B62" t="inlineStr">
        <is>
          <t>cum</t>
        </is>
      </c>
      <c r="C62" t="n">
        <v>1</v>
      </c>
      <c r="D62" t="n">
        <v>43.11</v>
      </c>
      <c r="E62" t="n">
        <v>3.8</v>
      </c>
      <c r="F62" t="n">
        <v>11.35</v>
      </c>
      <c r="G62" t="n">
        <v>53.18</v>
      </c>
      <c r="H62" t="n">
        <v>4</v>
      </c>
      <c r="I62" t="n">
        <v>12</v>
      </c>
      <c r="J62" t="n">
        <v>-1</v>
      </c>
      <c r="K62" t="n">
        <v>-1</v>
      </c>
      <c r="L62">
        <f>HYPERLINK("https://www.defined.fi/sol/4LXL5F54cuKnjx9qGNWfYuz3vX5eAYqrwYe5X32bpump?maker=6YHcrghddkYMf6zu9vs8WtZkBUMBTEQvvSPVUEqnDYXf","https://www.defined.fi/sol/4LXL5F54cuKnjx9qGNWfYuz3vX5eAYqrwYe5X32bpump?maker=6YHcrghddkYMf6zu9vs8WtZkBUMBTEQvvSPVUEqnDYXf")</f>
        <v/>
      </c>
      <c r="M62">
        <f>HYPERLINK("https://dexscreener.com/solana/4LXL5F54cuKnjx9qGNWfYuz3vX5eAYqrwYe5X32bpump?maker=6YHcrghddkYMf6zu9vs8WtZkBUMBTEQvvSPVUEqnDYXf","https://dexscreener.com/solana/4LXL5F54cuKnjx9qGNWfYuz3vX5eAYqrwYe5X32bpump?maker=6YHcrghddkYMf6zu9vs8WtZkBUMBTEQvvSPVUEqnDYXf")</f>
        <v/>
      </c>
    </row>
    <row r="63">
      <c r="A63" t="inlineStr">
        <is>
          <t>3TDHHYEwTjmav45DzdeGg59UbA9qJuifj2qeHUm6pump</t>
        </is>
      </c>
      <c r="B63" t="inlineStr">
        <is>
          <t>Delta</t>
        </is>
      </c>
      <c r="C63" t="n">
        <v>1</v>
      </c>
      <c r="D63" t="n">
        <v>-1.4</v>
      </c>
      <c r="E63" t="n">
        <v>-0.48</v>
      </c>
      <c r="F63" t="n">
        <v>2.92</v>
      </c>
      <c r="G63" t="n">
        <v>0</v>
      </c>
      <c r="H63" t="n">
        <v>1</v>
      </c>
      <c r="I63" t="n">
        <v>0</v>
      </c>
      <c r="J63" t="n">
        <v>-1</v>
      </c>
      <c r="K63" t="n">
        <v>-1</v>
      </c>
      <c r="L63">
        <f>HYPERLINK("https://www.defined.fi/sol/3TDHHYEwTjmav45DzdeGg59UbA9qJuifj2qeHUm6pump?maker=6YHcrghddkYMf6zu9vs8WtZkBUMBTEQvvSPVUEqnDYXf","https://www.defined.fi/sol/3TDHHYEwTjmav45DzdeGg59UbA9qJuifj2qeHUm6pump?maker=6YHcrghddkYMf6zu9vs8WtZkBUMBTEQvvSPVUEqnDYXf")</f>
        <v/>
      </c>
      <c r="M63">
        <f>HYPERLINK("https://dexscreener.com/solana/3TDHHYEwTjmav45DzdeGg59UbA9qJuifj2qeHUm6pump?maker=6YHcrghddkYMf6zu9vs8WtZkBUMBTEQvvSPVUEqnDYXf","https://dexscreener.com/solana/3TDHHYEwTjmav45DzdeGg59UbA9qJuifj2qeHUm6pump?maker=6YHcrghddkYMf6zu9vs8WtZkBUMBTEQvvSPVUEqnDYXf")</f>
        <v/>
      </c>
    </row>
    <row r="64">
      <c r="A64" t="inlineStr">
        <is>
          <t>76qRj1un396FBM2UkSwPzrMrCgsfYtCMaADqCaSfpump</t>
        </is>
      </c>
      <c r="B64" t="inlineStr">
        <is>
          <t>cum</t>
        </is>
      </c>
      <c r="C64" t="n">
        <v>1</v>
      </c>
      <c r="D64" t="n">
        <v>1.71</v>
      </c>
      <c r="E64" t="n">
        <v>-1</v>
      </c>
      <c r="F64" t="n">
        <v>4.83</v>
      </c>
      <c r="G64" t="n">
        <v>6.54</v>
      </c>
      <c r="H64" t="n">
        <v>1</v>
      </c>
      <c r="I64" t="n">
        <v>2</v>
      </c>
      <c r="J64" t="n">
        <v>-1</v>
      </c>
      <c r="K64" t="n">
        <v>-1</v>
      </c>
      <c r="L64">
        <f>HYPERLINK("https://www.defined.fi/sol/76qRj1un396FBM2UkSwPzrMrCgsfYtCMaADqCaSfpump?maker=6YHcrghddkYMf6zu9vs8WtZkBUMBTEQvvSPVUEqnDYXf","https://www.defined.fi/sol/76qRj1un396FBM2UkSwPzrMrCgsfYtCMaADqCaSfpump?maker=6YHcrghddkYMf6zu9vs8WtZkBUMBTEQvvSPVUEqnDYXf")</f>
        <v/>
      </c>
      <c r="M64">
        <f>HYPERLINK("https://dexscreener.com/solana/76qRj1un396FBM2UkSwPzrMrCgsfYtCMaADqCaSfpump?maker=6YHcrghddkYMf6zu9vs8WtZkBUMBTEQvvSPVUEqnDYXf","https://dexscreener.com/solana/76qRj1un396FBM2UkSwPzrMrCgsfYtCMaADqCaSfpump?maker=6YHcrghddkYMf6zu9vs8WtZkBUMBTEQvvSPVUEqnDYXf")</f>
        <v/>
      </c>
    </row>
    <row r="65">
      <c r="A65" t="inlineStr">
        <is>
          <t>2fEE4jwfvpyBaysHTEABFAbzSPzYui2cBCqdRDPFLMRW</t>
        </is>
      </c>
      <c r="B65" t="inlineStr">
        <is>
          <t>KEK</t>
        </is>
      </c>
      <c r="C65" t="n">
        <v>1</v>
      </c>
      <c r="D65" t="n">
        <v>1.97</v>
      </c>
      <c r="E65" t="n">
        <v>0.41</v>
      </c>
      <c r="F65" t="n">
        <v>4.84</v>
      </c>
      <c r="G65" t="n">
        <v>4.24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HYPERLINK("https://www.defined.fi/sol/2fEE4jwfvpyBaysHTEABFAbzSPzYui2cBCqdRDPFLMRW?maker=6YHcrghddkYMf6zu9vs8WtZkBUMBTEQvvSPVUEqnDYXf","https://www.defined.fi/sol/2fEE4jwfvpyBaysHTEABFAbzSPzYui2cBCqdRDPFLMRW?maker=6YHcrghddkYMf6zu9vs8WtZkBUMBTEQvvSPVUEqnDYXf")</f>
        <v/>
      </c>
      <c r="M65">
        <f>HYPERLINK("https://dexscreener.com/solana/2fEE4jwfvpyBaysHTEABFAbzSPzYui2cBCqdRDPFLMRW?maker=6YHcrghddkYMf6zu9vs8WtZkBUMBTEQvvSPVUEqnDYXf","https://dexscreener.com/solana/2fEE4jwfvpyBaysHTEABFAbzSPzYui2cBCqdRDPFLMRW?maker=6YHcrghddkYMf6zu9vs8WtZkBUMBTEQvvSPVUEqnDYXf")</f>
        <v/>
      </c>
    </row>
    <row r="66">
      <c r="A66" t="inlineStr">
        <is>
          <t>LomWWCB5Hd5JpHJqnR4xmsSCPYrvpmAQtTVsnsYpump</t>
        </is>
      </c>
      <c r="B66" t="inlineStr">
        <is>
          <t>truth</t>
        </is>
      </c>
      <c r="C66" t="n">
        <v>1</v>
      </c>
      <c r="D66" t="n">
        <v>0.531</v>
      </c>
      <c r="E66" t="n">
        <v>-1</v>
      </c>
      <c r="F66" t="n">
        <v>1.94</v>
      </c>
      <c r="G66" t="n">
        <v>0</v>
      </c>
      <c r="H66" t="n">
        <v>1</v>
      </c>
      <c r="I66" t="n">
        <v>0</v>
      </c>
      <c r="J66" t="n">
        <v>-1</v>
      </c>
      <c r="K66" t="n">
        <v>-1</v>
      </c>
      <c r="L66">
        <f>HYPERLINK("https://www.defined.fi/sol/LomWWCB5Hd5JpHJqnR4xmsSCPYrvpmAQtTVsnsYpump?maker=6YHcrghddkYMf6zu9vs8WtZkBUMBTEQvvSPVUEqnDYXf","https://www.defined.fi/sol/LomWWCB5Hd5JpHJqnR4xmsSCPYrvpmAQtTVsnsYpump?maker=6YHcrghddkYMf6zu9vs8WtZkBUMBTEQvvSPVUEqnDYXf")</f>
        <v/>
      </c>
      <c r="M66">
        <f>HYPERLINK("https://dexscreener.com/solana/LomWWCB5Hd5JpHJqnR4xmsSCPYrvpmAQtTVsnsYpump?maker=6YHcrghddkYMf6zu9vs8WtZkBUMBTEQvvSPVUEqnDYXf","https://dexscreener.com/solana/LomWWCB5Hd5JpHJqnR4xmsSCPYrvpmAQtTVsnsYpump?maker=6YHcrghddkYMf6zu9vs8WtZkBUMBTEQvvSPVUEqnDYXf")</f>
        <v/>
      </c>
    </row>
    <row r="67">
      <c r="A67" t="inlineStr">
        <is>
          <t>8FGGFG44MfsnXW3PvwXvK2RKUET3v4Z4Pj4YY2sWpump</t>
        </is>
      </c>
      <c r="B67" t="inlineStr">
        <is>
          <t>hand</t>
        </is>
      </c>
      <c r="C67" t="n">
        <v>1</v>
      </c>
      <c r="D67" t="n">
        <v>-0.307</v>
      </c>
      <c r="E67" t="n">
        <v>-0.04</v>
      </c>
      <c r="F67" t="n">
        <v>8.85</v>
      </c>
      <c r="G67" t="n">
        <v>8.539999999999999</v>
      </c>
      <c r="H67" t="n">
        <v>2</v>
      </c>
      <c r="I67" t="n">
        <v>2</v>
      </c>
      <c r="J67" t="n">
        <v>-1</v>
      </c>
      <c r="K67" t="n">
        <v>-1</v>
      </c>
      <c r="L67">
        <f>HYPERLINK("https://www.defined.fi/sol/8FGGFG44MfsnXW3PvwXvK2RKUET3v4Z4Pj4YY2sWpump?maker=6YHcrghddkYMf6zu9vs8WtZkBUMBTEQvvSPVUEqnDYXf","https://www.defined.fi/sol/8FGGFG44MfsnXW3PvwXvK2RKUET3v4Z4Pj4YY2sWpump?maker=6YHcrghddkYMf6zu9vs8WtZkBUMBTEQvvSPVUEqnDYXf")</f>
        <v/>
      </c>
      <c r="M67">
        <f>HYPERLINK("https://dexscreener.com/solana/8FGGFG44MfsnXW3PvwXvK2RKUET3v4Z4Pj4YY2sWpump?maker=6YHcrghddkYMf6zu9vs8WtZkBUMBTEQvvSPVUEqnDYXf","https://dexscreener.com/solana/8FGGFG44MfsnXW3PvwXvK2RKUET3v4Z4Pj4YY2sWpump?maker=6YHcrghddkYMf6zu9vs8WtZkBUMBTEQvvSPVUEqnDYXf")</f>
        <v/>
      </c>
    </row>
    <row r="68">
      <c r="A68" t="inlineStr">
        <is>
          <t>BDtmbzS8BQktqno5xFAuRK9aBW7Ky8PSJvmQWZx4pump</t>
        </is>
      </c>
      <c r="B68" t="inlineStr">
        <is>
          <t>Albino</t>
        </is>
      </c>
      <c r="C68" t="n">
        <v>1</v>
      </c>
      <c r="D68" t="n">
        <v>0.836</v>
      </c>
      <c r="E68" t="n">
        <v>-1</v>
      </c>
      <c r="F68" t="n">
        <v>1.94</v>
      </c>
      <c r="G68" t="n">
        <v>0</v>
      </c>
      <c r="H68" t="n">
        <v>1</v>
      </c>
      <c r="I68" t="n">
        <v>0</v>
      </c>
      <c r="J68" t="n">
        <v>-1</v>
      </c>
      <c r="K68" t="n">
        <v>-1</v>
      </c>
      <c r="L68">
        <f>HYPERLINK("https://www.defined.fi/sol/BDtmbzS8BQktqno5xFAuRK9aBW7Ky8PSJvmQWZx4pump?maker=6YHcrghddkYMf6zu9vs8WtZkBUMBTEQvvSPVUEqnDYXf","https://www.defined.fi/sol/BDtmbzS8BQktqno5xFAuRK9aBW7Ky8PSJvmQWZx4pump?maker=6YHcrghddkYMf6zu9vs8WtZkBUMBTEQvvSPVUEqnDYXf")</f>
        <v/>
      </c>
      <c r="M68">
        <f>HYPERLINK("https://dexscreener.com/solana/BDtmbzS8BQktqno5xFAuRK9aBW7Ky8PSJvmQWZx4pump?maker=6YHcrghddkYMf6zu9vs8WtZkBUMBTEQvvSPVUEqnDYXf","https://dexscreener.com/solana/BDtmbzS8BQktqno5xFAuRK9aBW7Ky8PSJvmQWZx4pump?maker=6YHcrghddkYMf6zu9vs8WtZkBUMBTEQvvSPVUEqnDYXf")</f>
        <v/>
      </c>
    </row>
    <row r="69">
      <c r="A69" t="inlineStr">
        <is>
          <t>HmwWpyqYJehqHbN5GJqSSFbPpikTqn3vGJvndkdLpump</t>
        </is>
      </c>
      <c r="B69" t="inlineStr">
        <is>
          <t>chuppt</t>
        </is>
      </c>
      <c r="C69" t="n">
        <v>1</v>
      </c>
      <c r="D69" t="n">
        <v>1.87</v>
      </c>
      <c r="E69" t="n">
        <v>-1</v>
      </c>
      <c r="F69" t="n">
        <v>5.27</v>
      </c>
      <c r="G69" t="n">
        <v>7.14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HYPERLINK("https://www.defined.fi/sol/HmwWpyqYJehqHbN5GJqSSFbPpikTqn3vGJvndkdLpump?maker=6YHcrghddkYMf6zu9vs8WtZkBUMBTEQvvSPVUEqnDYXf","https://www.defined.fi/sol/HmwWpyqYJehqHbN5GJqSSFbPpikTqn3vGJvndkdLpump?maker=6YHcrghddkYMf6zu9vs8WtZkBUMBTEQvvSPVUEqnDYXf")</f>
        <v/>
      </c>
      <c r="M69">
        <f>HYPERLINK("https://dexscreener.com/solana/HmwWpyqYJehqHbN5GJqSSFbPpikTqn3vGJvndkdLpump?maker=6YHcrghddkYMf6zu9vs8WtZkBUMBTEQvvSPVUEqnDYXf","https://dexscreener.com/solana/HmwWpyqYJehqHbN5GJqSSFbPpikTqn3vGJvndkdLpump?maker=6YHcrghddkYMf6zu9vs8WtZkBUMBTEQvvSPVUEqnDYXf")</f>
        <v/>
      </c>
    </row>
    <row r="70">
      <c r="A70" t="inlineStr">
        <is>
          <t>4JSFKesfkjgxa2A88AmUkztJAGj4X3kPGgPgWS6Tpump</t>
        </is>
      </c>
      <c r="B70" t="inlineStr">
        <is>
          <t>chuppts</t>
        </is>
      </c>
      <c r="C70" t="n">
        <v>1</v>
      </c>
      <c r="D70" t="n">
        <v>0.415</v>
      </c>
      <c r="E70" t="n">
        <v>-1</v>
      </c>
      <c r="F70" t="n">
        <v>2.91</v>
      </c>
      <c r="G70" t="n">
        <v>0</v>
      </c>
      <c r="H70" t="n">
        <v>1</v>
      </c>
      <c r="I70" t="n">
        <v>0</v>
      </c>
      <c r="J70" t="n">
        <v>-1</v>
      </c>
      <c r="K70" t="n">
        <v>-1</v>
      </c>
      <c r="L70">
        <f>HYPERLINK("https://www.defined.fi/sol/4JSFKesfkjgxa2A88AmUkztJAGj4X3kPGgPgWS6Tpump?maker=6YHcrghddkYMf6zu9vs8WtZkBUMBTEQvvSPVUEqnDYXf","https://www.defined.fi/sol/4JSFKesfkjgxa2A88AmUkztJAGj4X3kPGgPgWS6Tpump?maker=6YHcrghddkYMf6zu9vs8WtZkBUMBTEQvvSPVUEqnDYXf")</f>
        <v/>
      </c>
      <c r="M70">
        <f>HYPERLINK("https://dexscreener.com/solana/4JSFKesfkjgxa2A88AmUkztJAGj4X3kPGgPgWS6Tpump?maker=6YHcrghddkYMf6zu9vs8WtZkBUMBTEQvvSPVUEqnDYXf","https://dexscreener.com/solana/4JSFKesfkjgxa2A88AmUkztJAGj4X3kPGgPgWS6Tpump?maker=6YHcrghddkYMf6zu9vs8WtZkBUMBTEQvvSPVUEqnDYXf")</f>
        <v/>
      </c>
    </row>
    <row r="71">
      <c r="A71" t="inlineStr">
        <is>
          <t>2KgAN8nLAU74wjiyKi85m4ZT6Z9MtqrUTGfse8Xapump</t>
        </is>
      </c>
      <c r="B71" t="inlineStr">
        <is>
          <t>SHEGEN</t>
        </is>
      </c>
      <c r="C71" t="n">
        <v>1</v>
      </c>
      <c r="D71" t="n">
        <v>87.76000000000001</v>
      </c>
      <c r="E71" t="n">
        <v>0.47</v>
      </c>
      <c r="F71" t="n">
        <v>185.58</v>
      </c>
      <c r="G71" t="n">
        <v>272.1</v>
      </c>
      <c r="H71" t="n">
        <v>11</v>
      </c>
      <c r="I71" t="n">
        <v>19</v>
      </c>
      <c r="J71" t="n">
        <v>-1</v>
      </c>
      <c r="K71" t="n">
        <v>-1</v>
      </c>
      <c r="L71">
        <f>HYPERLINK("https://www.defined.fi/sol/2KgAN8nLAU74wjiyKi85m4ZT6Z9MtqrUTGfse8Xapump?maker=6YHcrghddkYMf6zu9vs8WtZkBUMBTEQvvSPVUEqnDYXf","https://www.defined.fi/sol/2KgAN8nLAU74wjiyKi85m4ZT6Z9MtqrUTGfse8Xapump?maker=6YHcrghddkYMf6zu9vs8WtZkBUMBTEQvvSPVUEqnDYXf")</f>
        <v/>
      </c>
      <c r="M71">
        <f>HYPERLINK("https://dexscreener.com/solana/2KgAN8nLAU74wjiyKi85m4ZT6Z9MtqrUTGfse8Xapump?maker=6YHcrghddkYMf6zu9vs8WtZkBUMBTEQvvSPVUEqnDYXf","https://dexscreener.com/solana/2KgAN8nLAU74wjiyKi85m4ZT6Z9MtqrUTGfse8Xapump?maker=6YHcrghddkYMf6zu9vs8WtZkBUMBTEQvvSPVUEqnDYXf")</f>
        <v/>
      </c>
    </row>
    <row r="72">
      <c r="A72" t="inlineStr">
        <is>
          <t>6nS5hcMfvAEbw5K8PMEbXMJdcVdi6P5yZE1WGS8apump</t>
        </is>
      </c>
      <c r="B72" t="inlineStr">
        <is>
          <t>HAL</t>
        </is>
      </c>
      <c r="C72" t="n">
        <v>1</v>
      </c>
      <c r="D72" t="n">
        <v>-1.29</v>
      </c>
      <c r="E72" t="n">
        <v>-0.44</v>
      </c>
      <c r="F72" t="n">
        <v>2.91</v>
      </c>
      <c r="G72" t="n">
        <v>0</v>
      </c>
      <c r="H72" t="n">
        <v>1</v>
      </c>
      <c r="I72" t="n">
        <v>0</v>
      </c>
      <c r="J72" t="n">
        <v>-1</v>
      </c>
      <c r="K72" t="n">
        <v>-1</v>
      </c>
      <c r="L72">
        <f>HYPERLINK("https://www.defined.fi/sol/6nS5hcMfvAEbw5K8PMEbXMJdcVdi6P5yZE1WGS8apump?maker=6YHcrghddkYMf6zu9vs8WtZkBUMBTEQvvSPVUEqnDYXf","https://www.defined.fi/sol/6nS5hcMfvAEbw5K8PMEbXMJdcVdi6P5yZE1WGS8apump?maker=6YHcrghddkYMf6zu9vs8WtZkBUMBTEQvvSPVUEqnDYXf")</f>
        <v/>
      </c>
      <c r="M72">
        <f>HYPERLINK("https://dexscreener.com/solana/6nS5hcMfvAEbw5K8PMEbXMJdcVdi6P5yZE1WGS8apump?maker=6YHcrghddkYMf6zu9vs8WtZkBUMBTEQvvSPVUEqnDYXf","https://dexscreener.com/solana/6nS5hcMfvAEbw5K8PMEbXMJdcVdi6P5yZE1WGS8apump?maker=6YHcrghddkYMf6zu9vs8WtZkBUMBTEQvvSPVUEqnDYXf")</f>
        <v/>
      </c>
    </row>
    <row r="73">
      <c r="A73" t="inlineStr">
        <is>
          <t>FpxdXJS4H1xSiNJPWnEbS2HZAG9HDkxAbf7L6Ywrpump</t>
        </is>
      </c>
      <c r="B73" t="inlineStr">
        <is>
          <t>HARAXIS</t>
        </is>
      </c>
      <c r="C73" t="n">
        <v>1</v>
      </c>
      <c r="D73" t="n">
        <v>2.56</v>
      </c>
      <c r="E73" t="n">
        <v>-1</v>
      </c>
      <c r="F73" t="n">
        <v>6.2</v>
      </c>
      <c r="G73" t="n">
        <v>6.27</v>
      </c>
      <c r="H73" t="n">
        <v>2</v>
      </c>
      <c r="I73" t="n">
        <v>2</v>
      </c>
      <c r="J73" t="n">
        <v>-1</v>
      </c>
      <c r="K73" t="n">
        <v>-1</v>
      </c>
      <c r="L73">
        <f>HYPERLINK("https://www.defined.fi/sol/FpxdXJS4H1xSiNJPWnEbS2HZAG9HDkxAbf7L6Ywrpump?maker=6YHcrghddkYMf6zu9vs8WtZkBUMBTEQvvSPVUEqnDYXf","https://www.defined.fi/sol/FpxdXJS4H1xSiNJPWnEbS2HZAG9HDkxAbf7L6Ywrpump?maker=6YHcrghddkYMf6zu9vs8WtZkBUMBTEQvvSPVUEqnDYXf")</f>
        <v/>
      </c>
      <c r="M73">
        <f>HYPERLINK("https://dexscreener.com/solana/FpxdXJS4H1xSiNJPWnEbS2HZAG9HDkxAbf7L6Ywrpump?maker=6YHcrghddkYMf6zu9vs8WtZkBUMBTEQvvSPVUEqnDYXf","https://dexscreener.com/solana/FpxdXJS4H1xSiNJPWnEbS2HZAG9HDkxAbf7L6Ywrpump?maker=6YHcrghddkYMf6zu9vs8WtZkBUMBTEQvvSPVUEqnDYXf")</f>
        <v/>
      </c>
    </row>
    <row r="74">
      <c r="A74" t="inlineStr">
        <is>
          <t>Ec9g56F4hjPbC2wyPvngP4PgmgXcuLFivZzunXRypump</t>
        </is>
      </c>
      <c r="B74" t="inlineStr">
        <is>
          <t>drklng</t>
        </is>
      </c>
      <c r="C74" t="n">
        <v>1</v>
      </c>
      <c r="D74" t="n">
        <v>12.63</v>
      </c>
      <c r="E74" t="n">
        <v>2.18</v>
      </c>
      <c r="F74" t="n">
        <v>5.78</v>
      </c>
      <c r="G74" t="n">
        <v>16.97</v>
      </c>
      <c r="H74" t="n">
        <v>2</v>
      </c>
      <c r="I74" t="n">
        <v>4</v>
      </c>
      <c r="J74" t="n">
        <v>-1</v>
      </c>
      <c r="K74" t="n">
        <v>-1</v>
      </c>
      <c r="L74">
        <f>HYPERLINK("https://www.defined.fi/sol/Ec9g56F4hjPbC2wyPvngP4PgmgXcuLFivZzunXRypump?maker=6YHcrghddkYMf6zu9vs8WtZkBUMBTEQvvSPVUEqnDYXf","https://www.defined.fi/sol/Ec9g56F4hjPbC2wyPvngP4PgmgXcuLFivZzunXRypump?maker=6YHcrghddkYMf6zu9vs8WtZkBUMBTEQvvSPVUEqnDYXf")</f>
        <v/>
      </c>
      <c r="M74">
        <f>HYPERLINK("https://dexscreener.com/solana/Ec9g56F4hjPbC2wyPvngP4PgmgXcuLFivZzunXRypump?maker=6YHcrghddkYMf6zu9vs8WtZkBUMBTEQvvSPVUEqnDYXf","https://dexscreener.com/solana/Ec9g56F4hjPbC2wyPvngP4PgmgXcuLFivZzunXRypump?maker=6YHcrghddkYMf6zu9vs8WtZkBUMBTEQvvSPVUEqnDYXf")</f>
        <v/>
      </c>
    </row>
    <row r="75">
      <c r="A75" t="inlineStr">
        <is>
          <t>9qriMjPPAJTMCtfQnz7Mo9BsV2jAWTr2ff7yc3JWpump</t>
        </is>
      </c>
      <c r="B75" t="inlineStr">
        <is>
          <t>unknown_9qri</t>
        </is>
      </c>
      <c r="C75" t="n">
        <v>1</v>
      </c>
      <c r="D75" t="n">
        <v>-0.001</v>
      </c>
      <c r="E75" t="n">
        <v>-0</v>
      </c>
      <c r="F75" t="n">
        <v>4.84</v>
      </c>
      <c r="G75" t="n">
        <v>4.84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HYPERLINK("https://www.defined.fi/sol/9qriMjPPAJTMCtfQnz7Mo9BsV2jAWTr2ff7yc3JWpump?maker=6YHcrghddkYMf6zu9vs8WtZkBUMBTEQvvSPVUEqnDYXf","https://www.defined.fi/sol/9qriMjPPAJTMCtfQnz7Mo9BsV2jAWTr2ff7yc3JWpump?maker=6YHcrghddkYMf6zu9vs8WtZkBUMBTEQvvSPVUEqnDYXf")</f>
        <v/>
      </c>
      <c r="M75">
        <f>HYPERLINK("https://dexscreener.com/solana/9qriMjPPAJTMCtfQnz7Mo9BsV2jAWTr2ff7yc3JWpump?maker=6YHcrghddkYMf6zu9vs8WtZkBUMBTEQvvSPVUEqnDYXf","https://dexscreener.com/solana/9qriMjPPAJTMCtfQnz7Mo9BsV2jAWTr2ff7yc3JWpump?maker=6YHcrghddkYMf6zu9vs8WtZkBUMBTEQvvSPVUEqnDYXf")</f>
        <v/>
      </c>
    </row>
    <row r="76">
      <c r="A76" t="inlineStr">
        <is>
          <t>JA6AwzJjFJDqnNNE211RWsaXkoeUge5sKXHCE8g6pump</t>
        </is>
      </c>
      <c r="B76" t="inlineStr">
        <is>
          <t>rooncoin</t>
        </is>
      </c>
      <c r="C76" t="n">
        <v>1</v>
      </c>
      <c r="D76" t="n">
        <v>-1.78</v>
      </c>
      <c r="E76" t="n">
        <v>-0.61</v>
      </c>
      <c r="F76" t="n">
        <v>2.9</v>
      </c>
      <c r="G76" t="n">
        <v>0</v>
      </c>
      <c r="H76" t="n">
        <v>1</v>
      </c>
      <c r="I76" t="n">
        <v>0</v>
      </c>
      <c r="J76" t="n">
        <v>-1</v>
      </c>
      <c r="K76" t="n">
        <v>-1</v>
      </c>
      <c r="L76">
        <f>HYPERLINK("https://www.defined.fi/sol/JA6AwzJjFJDqnNNE211RWsaXkoeUge5sKXHCE8g6pump?maker=6YHcrghddkYMf6zu9vs8WtZkBUMBTEQvvSPVUEqnDYXf","https://www.defined.fi/sol/JA6AwzJjFJDqnNNE211RWsaXkoeUge5sKXHCE8g6pump?maker=6YHcrghddkYMf6zu9vs8WtZkBUMBTEQvvSPVUEqnDYXf")</f>
        <v/>
      </c>
      <c r="M76">
        <f>HYPERLINK("https://dexscreener.com/solana/JA6AwzJjFJDqnNNE211RWsaXkoeUge5sKXHCE8g6pump?maker=6YHcrghddkYMf6zu9vs8WtZkBUMBTEQvvSPVUEqnDYXf","https://dexscreener.com/solana/JA6AwzJjFJDqnNNE211RWsaXkoeUge5sKXHCE8g6pump?maker=6YHcrghddkYMf6zu9vs8WtZkBUMBTEQvvSPVUEqnDYXf")</f>
        <v/>
      </c>
    </row>
    <row r="77">
      <c r="A77" t="inlineStr">
        <is>
          <t>AWFdEqGgQRknGYCnqWX3yKk2Xb2w48jS3GXSKzgVpump</t>
        </is>
      </c>
      <c r="B77" t="inlineStr">
        <is>
          <t>egregores</t>
        </is>
      </c>
      <c r="C77" t="n">
        <v>1</v>
      </c>
      <c r="D77" t="n">
        <v>1.28</v>
      </c>
      <c r="E77" t="n">
        <v>-1</v>
      </c>
      <c r="F77" t="n">
        <v>2.91</v>
      </c>
      <c r="G77" t="n">
        <v>0</v>
      </c>
      <c r="H77" t="n">
        <v>1</v>
      </c>
      <c r="I77" t="n">
        <v>0</v>
      </c>
      <c r="J77" t="n">
        <v>-1</v>
      </c>
      <c r="K77" t="n">
        <v>-1</v>
      </c>
      <c r="L77">
        <f>HYPERLINK("https://www.defined.fi/sol/AWFdEqGgQRknGYCnqWX3yKk2Xb2w48jS3GXSKzgVpump?maker=6YHcrghddkYMf6zu9vs8WtZkBUMBTEQvvSPVUEqnDYXf","https://www.defined.fi/sol/AWFdEqGgQRknGYCnqWX3yKk2Xb2w48jS3GXSKzgVpump?maker=6YHcrghddkYMf6zu9vs8WtZkBUMBTEQvvSPVUEqnDYXf")</f>
        <v/>
      </c>
      <c r="M77">
        <f>HYPERLINK("https://dexscreener.com/solana/AWFdEqGgQRknGYCnqWX3yKk2Xb2w48jS3GXSKzgVpump?maker=6YHcrghddkYMf6zu9vs8WtZkBUMBTEQvvSPVUEqnDYXf","https://dexscreener.com/solana/AWFdEqGgQRknGYCnqWX3yKk2Xb2w48jS3GXSKzgVpump?maker=6YHcrghddkYMf6zu9vs8WtZkBUMBTEQvvSPVUEqnDYXf")</f>
        <v/>
      </c>
    </row>
    <row r="78">
      <c r="A78" t="inlineStr">
        <is>
          <t>EEVTDF8vJr27gRwa83B2GfroPLfygjxiaDwjfMG9pump</t>
        </is>
      </c>
      <c r="B78" t="inlineStr">
        <is>
          <t>i-405</t>
        </is>
      </c>
      <c r="C78" t="n">
        <v>2</v>
      </c>
      <c r="D78" t="n">
        <v>0.653</v>
      </c>
      <c r="E78" t="n">
        <v>0.14</v>
      </c>
      <c r="F78" t="n">
        <v>4.81</v>
      </c>
      <c r="G78" t="n">
        <v>5.47</v>
      </c>
      <c r="H78" t="n">
        <v>1</v>
      </c>
      <c r="I78" t="n">
        <v>2</v>
      </c>
      <c r="J78" t="n">
        <v>-1</v>
      </c>
      <c r="K78" t="n">
        <v>-1</v>
      </c>
      <c r="L78">
        <f>HYPERLINK("https://www.defined.fi/sol/EEVTDF8vJr27gRwa83B2GfroPLfygjxiaDwjfMG9pump?maker=6YHcrghddkYMf6zu9vs8WtZkBUMBTEQvvSPVUEqnDYXf","https://www.defined.fi/sol/EEVTDF8vJr27gRwa83B2GfroPLfygjxiaDwjfMG9pump?maker=6YHcrghddkYMf6zu9vs8WtZkBUMBTEQvvSPVUEqnDYXf")</f>
        <v/>
      </c>
      <c r="M78">
        <f>HYPERLINK("https://dexscreener.com/solana/EEVTDF8vJr27gRwa83B2GfroPLfygjxiaDwjfMG9pump?maker=6YHcrghddkYMf6zu9vs8WtZkBUMBTEQvvSPVUEqnDYXf","https://dexscreener.com/solana/EEVTDF8vJr27gRwa83B2GfroPLfygjxiaDwjfMG9pump?maker=6YHcrghddkYMf6zu9vs8WtZkBUMBTEQvvSPVUEqnDYXf")</f>
        <v/>
      </c>
    </row>
    <row r="79">
      <c r="A79" t="inlineStr">
        <is>
          <t>Ft2DavuS1ctcUV3cBJWB1BvD6v1zjjXMJD16VRBEpump</t>
        </is>
      </c>
      <c r="B79" t="inlineStr">
        <is>
          <t>cat</t>
        </is>
      </c>
      <c r="C79" t="n">
        <v>2</v>
      </c>
      <c r="D79" t="n">
        <v>4.65</v>
      </c>
      <c r="E79" t="n">
        <v>0.93</v>
      </c>
      <c r="F79" t="n">
        <v>5.03</v>
      </c>
      <c r="G79" t="n">
        <v>9.68</v>
      </c>
      <c r="H79" t="n">
        <v>1</v>
      </c>
      <c r="I79" t="n">
        <v>3</v>
      </c>
      <c r="J79" t="n">
        <v>-1</v>
      </c>
      <c r="K79" t="n">
        <v>-1</v>
      </c>
      <c r="L79">
        <f>HYPERLINK("https://www.defined.fi/sol/Ft2DavuS1ctcUV3cBJWB1BvD6v1zjjXMJD16VRBEpump?maker=6YHcrghddkYMf6zu9vs8WtZkBUMBTEQvvSPVUEqnDYXf","https://www.defined.fi/sol/Ft2DavuS1ctcUV3cBJWB1BvD6v1zjjXMJD16VRBEpump?maker=6YHcrghddkYMf6zu9vs8WtZkBUMBTEQvvSPVUEqnDYXf")</f>
        <v/>
      </c>
      <c r="M79">
        <f>HYPERLINK("https://dexscreener.com/solana/Ft2DavuS1ctcUV3cBJWB1BvD6v1zjjXMJD16VRBEpump?maker=6YHcrghddkYMf6zu9vs8WtZkBUMBTEQvvSPVUEqnDYXf","https://dexscreener.com/solana/Ft2DavuS1ctcUV3cBJWB1BvD6v1zjjXMJD16VRBEpump?maker=6YHcrghddkYMf6zu9vs8WtZkBUMBTEQvvSPVUEqnDYXf")</f>
        <v/>
      </c>
    </row>
    <row r="80">
      <c r="A80" t="inlineStr">
        <is>
          <t>2GNHaY4f4TeP5QmjzWMCjtkhLjfRw2WXcBMrw5uMpump</t>
        </is>
      </c>
      <c r="B80" t="inlineStr">
        <is>
          <t>ECOFUK</t>
        </is>
      </c>
      <c r="C80" t="n">
        <v>2</v>
      </c>
      <c r="D80" t="n">
        <v>2.16</v>
      </c>
      <c r="E80" t="n">
        <v>-1</v>
      </c>
      <c r="F80" t="n">
        <v>5.25</v>
      </c>
      <c r="G80" t="n">
        <v>7.41</v>
      </c>
      <c r="H80" t="n">
        <v>1</v>
      </c>
      <c r="I80" t="n">
        <v>2</v>
      </c>
      <c r="J80" t="n">
        <v>-1</v>
      </c>
      <c r="K80" t="n">
        <v>-1</v>
      </c>
      <c r="L80">
        <f>HYPERLINK("https://www.defined.fi/sol/2GNHaY4f4TeP5QmjzWMCjtkhLjfRw2WXcBMrw5uMpump?maker=6YHcrghddkYMf6zu9vs8WtZkBUMBTEQvvSPVUEqnDYXf","https://www.defined.fi/sol/2GNHaY4f4TeP5QmjzWMCjtkhLjfRw2WXcBMrw5uMpump?maker=6YHcrghddkYMf6zu9vs8WtZkBUMBTEQvvSPVUEqnDYXf")</f>
        <v/>
      </c>
      <c r="M80">
        <f>HYPERLINK("https://dexscreener.com/solana/2GNHaY4f4TeP5QmjzWMCjtkhLjfRw2WXcBMrw5uMpump?maker=6YHcrghddkYMf6zu9vs8WtZkBUMBTEQvvSPVUEqnDYXf","https://dexscreener.com/solana/2GNHaY4f4TeP5QmjzWMCjtkhLjfRw2WXcBMrw5uMpump?maker=6YHcrghddkYMf6zu9vs8WtZkBUMBTEQvvSPVUEqnDYXf")</f>
        <v/>
      </c>
    </row>
    <row r="81">
      <c r="A81" t="inlineStr">
        <is>
          <t>5ZBgVZ9MTLpuzC8poJ673wQwQrFsJHykqFXpt3fQpump</t>
        </is>
      </c>
      <c r="B81" t="inlineStr">
        <is>
          <t>A-1</t>
        </is>
      </c>
      <c r="C81" t="n">
        <v>2</v>
      </c>
      <c r="D81" t="n">
        <v>-1.94</v>
      </c>
      <c r="E81" t="n">
        <v>-0.4</v>
      </c>
      <c r="F81" t="n">
        <v>4.82</v>
      </c>
      <c r="G81" t="n">
        <v>2.88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HYPERLINK("https://www.defined.fi/sol/5ZBgVZ9MTLpuzC8poJ673wQwQrFsJHykqFXpt3fQpump?maker=6YHcrghddkYMf6zu9vs8WtZkBUMBTEQvvSPVUEqnDYXf","https://www.defined.fi/sol/5ZBgVZ9MTLpuzC8poJ673wQwQrFsJHykqFXpt3fQpump?maker=6YHcrghddkYMf6zu9vs8WtZkBUMBTEQvvSPVUEqnDYXf")</f>
        <v/>
      </c>
      <c r="M81">
        <f>HYPERLINK("https://dexscreener.com/solana/5ZBgVZ9MTLpuzC8poJ673wQwQrFsJHykqFXpt3fQpump?maker=6YHcrghddkYMf6zu9vs8WtZkBUMBTEQvvSPVUEqnDYXf","https://dexscreener.com/solana/5ZBgVZ9MTLpuzC8poJ673wQwQrFsJHykqFXpt3fQpump?maker=6YHcrghddkYMf6zu9vs8WtZkBUMBTEQvvSPVUEqnDYXf")</f>
        <v/>
      </c>
    </row>
    <row r="82">
      <c r="A82" t="inlineStr">
        <is>
          <t>4994XJ88RjBS5SKv7qSe4fM3qtPRYzqYBQLe4NRDpump</t>
        </is>
      </c>
      <c r="B82" t="inlineStr">
        <is>
          <t>sma</t>
        </is>
      </c>
      <c r="C82" t="n">
        <v>2</v>
      </c>
      <c r="D82" t="n">
        <v>-0.104</v>
      </c>
      <c r="E82" t="n">
        <v>-0.02</v>
      </c>
      <c r="F82" t="n">
        <v>4.82</v>
      </c>
      <c r="G82" t="n">
        <v>4.72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HYPERLINK("https://www.defined.fi/sol/4994XJ88RjBS5SKv7qSe4fM3qtPRYzqYBQLe4NRDpump?maker=6YHcrghddkYMf6zu9vs8WtZkBUMBTEQvvSPVUEqnDYXf","https://www.defined.fi/sol/4994XJ88RjBS5SKv7qSe4fM3qtPRYzqYBQLe4NRDpump?maker=6YHcrghddkYMf6zu9vs8WtZkBUMBTEQvvSPVUEqnDYXf")</f>
        <v/>
      </c>
      <c r="M82">
        <f>HYPERLINK("https://dexscreener.com/solana/4994XJ88RjBS5SKv7qSe4fM3qtPRYzqYBQLe4NRDpump?maker=6YHcrghddkYMf6zu9vs8WtZkBUMBTEQvvSPVUEqnDYXf","https://dexscreener.com/solana/4994XJ88RjBS5SKv7qSe4fM3qtPRYzqYBQLe4NRDpump?maker=6YHcrghddkYMf6zu9vs8WtZkBUMBTEQvvSPVUEqnDYXf")</f>
        <v/>
      </c>
    </row>
    <row r="83">
      <c r="A83" t="inlineStr">
        <is>
          <t>CFmx5Qv5mHEvnAeEB7khfaXKdsCTPsM6nNcdHaTdpump</t>
        </is>
      </c>
      <c r="B83" t="inlineStr">
        <is>
          <t>$LAURA</t>
        </is>
      </c>
      <c r="C83" t="n">
        <v>2</v>
      </c>
      <c r="D83" t="n">
        <v>-1.91</v>
      </c>
      <c r="E83" t="n">
        <v>-0.4</v>
      </c>
      <c r="F83" t="n">
        <v>4.78</v>
      </c>
      <c r="G83" t="n">
        <v>2.87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HYPERLINK("https://www.defined.fi/sol/CFmx5Qv5mHEvnAeEB7khfaXKdsCTPsM6nNcdHaTdpump?maker=6YHcrghddkYMf6zu9vs8WtZkBUMBTEQvvSPVUEqnDYXf","https://www.defined.fi/sol/CFmx5Qv5mHEvnAeEB7khfaXKdsCTPsM6nNcdHaTdpump?maker=6YHcrghddkYMf6zu9vs8WtZkBUMBTEQvvSPVUEqnDYXf")</f>
        <v/>
      </c>
      <c r="M83">
        <f>HYPERLINK("https://dexscreener.com/solana/CFmx5Qv5mHEvnAeEB7khfaXKdsCTPsM6nNcdHaTdpump?maker=6YHcrghddkYMf6zu9vs8WtZkBUMBTEQvvSPVUEqnDYXf","https://dexscreener.com/solana/CFmx5Qv5mHEvnAeEB7khfaXKdsCTPsM6nNcdHaTdpump?maker=6YHcrghddkYMf6zu9vs8WtZkBUMBTEQvvSPVUEqnDYXf")</f>
        <v/>
      </c>
    </row>
    <row r="84">
      <c r="A84" t="inlineStr">
        <is>
          <t>3xnoydMVHdrmVerYd164PzMUe7CSzMt3zdQj4wwapump</t>
        </is>
      </c>
      <c r="B84" t="inlineStr">
        <is>
          <t>Simulacra</t>
        </is>
      </c>
      <c r="C84" t="n">
        <v>2</v>
      </c>
      <c r="D84" t="n">
        <v>-3.41</v>
      </c>
      <c r="E84" t="n">
        <v>-0.36</v>
      </c>
      <c r="F84" t="n">
        <v>9.44</v>
      </c>
      <c r="G84" t="n">
        <v>3.79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HYPERLINK("https://www.defined.fi/sol/3xnoydMVHdrmVerYd164PzMUe7CSzMt3zdQj4wwapump?maker=6YHcrghddkYMf6zu9vs8WtZkBUMBTEQvvSPVUEqnDYXf","https://www.defined.fi/sol/3xnoydMVHdrmVerYd164PzMUe7CSzMt3zdQj4wwapump?maker=6YHcrghddkYMf6zu9vs8WtZkBUMBTEQvvSPVUEqnDYXf")</f>
        <v/>
      </c>
      <c r="M84">
        <f>HYPERLINK("https://dexscreener.com/solana/3xnoydMVHdrmVerYd164PzMUe7CSzMt3zdQj4wwapump?maker=6YHcrghddkYMf6zu9vs8WtZkBUMBTEQvvSPVUEqnDYXf","https://dexscreener.com/solana/3xnoydMVHdrmVerYd164PzMUe7CSzMt3zdQj4wwapump?maker=6YHcrghddkYMf6zu9vs8WtZkBUMBTEQvvSPVUEqnDYXf")</f>
        <v/>
      </c>
    </row>
    <row r="85">
      <c r="A85" t="inlineStr">
        <is>
          <t>4r6RS5fVaBw8DNXYvqYi8dsxQmgktMwFMScmpwa8pump</t>
        </is>
      </c>
      <c r="B85" t="inlineStr">
        <is>
          <t>Dylan</t>
        </is>
      </c>
      <c r="C85" t="n">
        <v>2</v>
      </c>
      <c r="D85" t="n">
        <v>0.141</v>
      </c>
      <c r="E85" t="n">
        <v>0.03</v>
      </c>
      <c r="F85" t="n">
        <v>4.98</v>
      </c>
      <c r="G85" t="n">
        <v>5.12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HYPERLINK("https://www.defined.fi/sol/4r6RS5fVaBw8DNXYvqYi8dsxQmgktMwFMScmpwa8pump?maker=6YHcrghddkYMf6zu9vs8WtZkBUMBTEQvvSPVUEqnDYXf","https://www.defined.fi/sol/4r6RS5fVaBw8DNXYvqYi8dsxQmgktMwFMScmpwa8pump?maker=6YHcrghddkYMf6zu9vs8WtZkBUMBTEQvvSPVUEqnDYXf")</f>
        <v/>
      </c>
      <c r="M85">
        <f>HYPERLINK("https://dexscreener.com/solana/4r6RS5fVaBw8DNXYvqYi8dsxQmgktMwFMScmpwa8pump?maker=6YHcrghddkYMf6zu9vs8WtZkBUMBTEQvvSPVUEqnDYXf","https://dexscreener.com/solana/4r6RS5fVaBw8DNXYvqYi8dsxQmgktMwFMScmpwa8pump?maker=6YHcrghddkYMf6zu9vs8WtZkBUMBTEQvvSPVUEqnDYXf")</f>
        <v/>
      </c>
    </row>
    <row r="86">
      <c r="A86" t="inlineStr">
        <is>
          <t>DPfhZt2wjTYTsA3JjNEJCDyX3Rn1ef8sbje6AMGDpump</t>
        </is>
      </c>
      <c r="B86" t="inlineStr">
        <is>
          <t>soliloquy</t>
        </is>
      </c>
      <c r="C86" t="n">
        <v>2</v>
      </c>
      <c r="D86" t="n">
        <v>57.84</v>
      </c>
      <c r="E86" t="n">
        <v>6.07</v>
      </c>
      <c r="F86" t="n">
        <v>9.529999999999999</v>
      </c>
      <c r="G86" t="n">
        <v>67.37</v>
      </c>
      <c r="H86" t="n">
        <v>1</v>
      </c>
      <c r="I86" t="n">
        <v>7</v>
      </c>
      <c r="J86" t="n">
        <v>-1</v>
      </c>
      <c r="K86" t="n">
        <v>-1</v>
      </c>
      <c r="L86">
        <f>HYPERLINK("https://www.defined.fi/sol/DPfhZt2wjTYTsA3JjNEJCDyX3Rn1ef8sbje6AMGDpump?maker=6YHcrghddkYMf6zu9vs8WtZkBUMBTEQvvSPVUEqnDYXf","https://www.defined.fi/sol/DPfhZt2wjTYTsA3JjNEJCDyX3Rn1ef8sbje6AMGDpump?maker=6YHcrghddkYMf6zu9vs8WtZkBUMBTEQvvSPVUEqnDYXf")</f>
        <v/>
      </c>
      <c r="M86">
        <f>HYPERLINK("https://dexscreener.com/solana/DPfhZt2wjTYTsA3JjNEJCDyX3Rn1ef8sbje6AMGDpump?maker=6YHcrghddkYMf6zu9vs8WtZkBUMBTEQvvSPVUEqnDYXf","https://dexscreener.com/solana/DPfhZt2wjTYTsA3JjNEJCDyX3Rn1ef8sbje6AMGDpump?maker=6YHcrghddkYMf6zu9vs8WtZkBUMBTEQvvSPVUEqnDYXf")</f>
        <v/>
      </c>
    </row>
    <row r="87">
      <c r="A87" t="inlineStr">
        <is>
          <t>HuiVprCHCucHUb5bX6EXFJd7wuwvdASFzzge4ahXpump</t>
        </is>
      </c>
      <c r="B87" t="inlineStr">
        <is>
          <t>Tilly</t>
        </is>
      </c>
      <c r="C87" t="n">
        <v>2</v>
      </c>
      <c r="D87" t="n">
        <v>3.19</v>
      </c>
      <c r="E87" t="n">
        <v>0.17</v>
      </c>
      <c r="F87" t="n">
        <v>19.11</v>
      </c>
      <c r="G87" t="n">
        <v>22.3</v>
      </c>
      <c r="H87" t="n">
        <v>2</v>
      </c>
      <c r="I87" t="n">
        <v>1</v>
      </c>
      <c r="J87" t="n">
        <v>-1</v>
      </c>
      <c r="K87" t="n">
        <v>-1</v>
      </c>
      <c r="L87">
        <f>HYPERLINK("https://www.defined.fi/sol/HuiVprCHCucHUb5bX6EXFJd7wuwvdASFzzge4ahXpump?maker=6YHcrghddkYMf6zu9vs8WtZkBUMBTEQvvSPVUEqnDYXf","https://www.defined.fi/sol/HuiVprCHCucHUb5bX6EXFJd7wuwvdASFzzge4ahXpump?maker=6YHcrghddkYMf6zu9vs8WtZkBUMBTEQvvSPVUEqnDYXf")</f>
        <v/>
      </c>
      <c r="M87">
        <f>HYPERLINK("https://dexscreener.com/solana/HuiVprCHCucHUb5bX6EXFJd7wuwvdASFzzge4ahXpump?maker=6YHcrghddkYMf6zu9vs8WtZkBUMBTEQvvSPVUEqnDYXf","https://dexscreener.com/solana/HuiVprCHCucHUb5bX6EXFJd7wuwvdASFzzge4ahXpump?maker=6YHcrghddkYMf6zu9vs8WtZkBUMBTEQvvSPVUEqnDYXf")</f>
        <v/>
      </c>
    </row>
    <row r="88">
      <c r="A88" t="inlineStr">
        <is>
          <t>Wg16HRwVzacoNiWrbTruJLuJDy8QuphCD3bfCQ8pump</t>
        </is>
      </c>
      <c r="B88" t="inlineStr">
        <is>
          <t>CATFISH</t>
        </is>
      </c>
      <c r="C88" t="n">
        <v>2</v>
      </c>
      <c r="D88" t="n">
        <v>-1.52</v>
      </c>
      <c r="E88" t="n">
        <v>-1</v>
      </c>
      <c r="F88" t="n">
        <v>5.14</v>
      </c>
      <c r="G88" t="n">
        <v>3.62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HYPERLINK("https://www.defined.fi/sol/Wg16HRwVzacoNiWrbTruJLuJDy8QuphCD3bfCQ8pump?maker=6YHcrghddkYMf6zu9vs8WtZkBUMBTEQvvSPVUEqnDYXf","https://www.defined.fi/sol/Wg16HRwVzacoNiWrbTruJLuJDy8QuphCD3bfCQ8pump?maker=6YHcrghddkYMf6zu9vs8WtZkBUMBTEQvvSPVUEqnDYXf")</f>
        <v/>
      </c>
      <c r="M88">
        <f>HYPERLINK("https://dexscreener.com/solana/Wg16HRwVzacoNiWrbTruJLuJDy8QuphCD3bfCQ8pump?maker=6YHcrghddkYMf6zu9vs8WtZkBUMBTEQvvSPVUEqnDYXf","https://dexscreener.com/solana/Wg16HRwVzacoNiWrbTruJLuJDy8QuphCD3bfCQ8pump?maker=6YHcrghddkYMf6zu9vs8WtZkBUMBTEQvvSPVUEqnDYXf")</f>
        <v/>
      </c>
    </row>
    <row r="89">
      <c r="A89" t="inlineStr">
        <is>
          <t>2mpU2MDKUpcYFv9r6eXULbtz6BbuBt45wyqLjxBdpump</t>
        </is>
      </c>
      <c r="B89" t="inlineStr">
        <is>
          <t>FABLE</t>
        </is>
      </c>
      <c r="C89" t="n">
        <v>2</v>
      </c>
      <c r="D89" t="n">
        <v>-0.791</v>
      </c>
      <c r="E89" t="n">
        <v>-0.17</v>
      </c>
      <c r="F89" t="n">
        <v>4.78</v>
      </c>
      <c r="G89" t="n">
        <v>3.99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HYPERLINK("https://www.defined.fi/sol/2mpU2MDKUpcYFv9r6eXULbtz6BbuBt45wyqLjxBdpump?maker=6YHcrghddkYMf6zu9vs8WtZkBUMBTEQvvSPVUEqnDYXf","https://www.defined.fi/sol/2mpU2MDKUpcYFv9r6eXULbtz6BbuBt45wyqLjxBdpump?maker=6YHcrghddkYMf6zu9vs8WtZkBUMBTEQvvSPVUEqnDYXf")</f>
        <v/>
      </c>
      <c r="M89">
        <f>HYPERLINK("https://dexscreener.com/solana/2mpU2MDKUpcYFv9r6eXULbtz6BbuBt45wyqLjxBdpump?maker=6YHcrghddkYMf6zu9vs8WtZkBUMBTEQvvSPVUEqnDYXf","https://dexscreener.com/solana/2mpU2MDKUpcYFv9r6eXULbtz6BbuBt45wyqLjxBdpump?maker=6YHcrghddkYMf6zu9vs8WtZkBUMBTEQvvSPVUEqnDYXf")</f>
        <v/>
      </c>
    </row>
    <row r="90">
      <c r="A90" t="inlineStr">
        <is>
          <t>2vQXQK6XhFWWN5zNVfr1jdhpKBtpgYh2cQPRPgpcYPmf</t>
        </is>
      </c>
      <c r="B90" t="inlineStr">
        <is>
          <t>COVID</t>
        </is>
      </c>
      <c r="C90" t="n">
        <v>2</v>
      </c>
      <c r="D90" t="n">
        <v>2.36</v>
      </c>
      <c r="E90" t="n">
        <v>-1</v>
      </c>
      <c r="F90" t="n">
        <v>5.06</v>
      </c>
      <c r="G90" t="n">
        <v>7.42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HYPERLINK("https://www.defined.fi/sol/2vQXQK6XhFWWN5zNVfr1jdhpKBtpgYh2cQPRPgpcYPmf?maker=6YHcrghddkYMf6zu9vs8WtZkBUMBTEQvvSPVUEqnDYXf","https://www.defined.fi/sol/2vQXQK6XhFWWN5zNVfr1jdhpKBtpgYh2cQPRPgpcYPmf?maker=6YHcrghddkYMf6zu9vs8WtZkBUMBTEQvvSPVUEqnDYXf")</f>
        <v/>
      </c>
      <c r="M90">
        <f>HYPERLINK("https://dexscreener.com/solana/2vQXQK6XhFWWN5zNVfr1jdhpKBtpgYh2cQPRPgpcYPmf?maker=6YHcrghddkYMf6zu9vs8WtZkBUMBTEQvvSPVUEqnDYXf","https://dexscreener.com/solana/2vQXQK6XhFWWN5zNVfr1jdhpKBtpgYh2cQPRPgpcYPmf?maker=6YHcrghddkYMf6zu9vs8WtZkBUMBTEQvvSPVUEqnDYXf")</f>
        <v/>
      </c>
    </row>
    <row r="91">
      <c r="A91" t="inlineStr">
        <is>
          <t>32Lkx3Yjg7K6uqFQxBpNLGwiXVuFa5paaYSfWHSSpump</t>
        </is>
      </c>
      <c r="B91" t="inlineStr">
        <is>
          <t>ISHMAEL</t>
        </is>
      </c>
      <c r="C91" t="n">
        <v>2</v>
      </c>
      <c r="D91" t="n">
        <v>4.92</v>
      </c>
      <c r="E91" t="n">
        <v>1.03</v>
      </c>
      <c r="F91" t="n">
        <v>4.78</v>
      </c>
      <c r="G91" t="n">
        <v>7.11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HYPERLINK("https://www.defined.fi/sol/32Lkx3Yjg7K6uqFQxBpNLGwiXVuFa5paaYSfWHSSpump?maker=6YHcrghddkYMf6zu9vs8WtZkBUMBTEQvvSPVUEqnDYXf","https://www.defined.fi/sol/32Lkx3Yjg7K6uqFQxBpNLGwiXVuFa5paaYSfWHSSpump?maker=6YHcrghddkYMf6zu9vs8WtZkBUMBTEQvvSPVUEqnDYXf")</f>
        <v/>
      </c>
      <c r="M91">
        <f>HYPERLINK("https://dexscreener.com/solana/32Lkx3Yjg7K6uqFQxBpNLGwiXVuFa5paaYSfWHSSpump?maker=6YHcrghddkYMf6zu9vs8WtZkBUMBTEQvvSPVUEqnDYXf","https://dexscreener.com/solana/32Lkx3Yjg7K6uqFQxBpNLGwiXVuFa5paaYSfWHSSpump?maker=6YHcrghddkYMf6zu9vs8WtZkBUMBTEQvvSPVUEqnDYXf")</f>
        <v/>
      </c>
    </row>
    <row r="92">
      <c r="A92" t="inlineStr">
        <is>
          <t>4aXBgz6gWMWu9CK8UUHNsBUcF3CXxy9TwSF4fwGmpump</t>
        </is>
      </c>
      <c r="B92" t="inlineStr">
        <is>
          <t>Birb</t>
        </is>
      </c>
      <c r="C92" t="n">
        <v>2</v>
      </c>
      <c r="D92" t="n">
        <v>-13.54</v>
      </c>
      <c r="E92" t="n">
        <v>-0.57</v>
      </c>
      <c r="F92" t="n">
        <v>23.6</v>
      </c>
      <c r="G92" t="n">
        <v>10.06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HYPERLINK("https://www.defined.fi/sol/4aXBgz6gWMWu9CK8UUHNsBUcF3CXxy9TwSF4fwGmpump?maker=6YHcrghddkYMf6zu9vs8WtZkBUMBTEQvvSPVUEqnDYXf","https://www.defined.fi/sol/4aXBgz6gWMWu9CK8UUHNsBUcF3CXxy9TwSF4fwGmpump?maker=6YHcrghddkYMf6zu9vs8WtZkBUMBTEQvvSPVUEqnDYXf")</f>
        <v/>
      </c>
      <c r="M92">
        <f>HYPERLINK("https://dexscreener.com/solana/4aXBgz6gWMWu9CK8UUHNsBUcF3CXxy9TwSF4fwGmpump?maker=6YHcrghddkYMf6zu9vs8WtZkBUMBTEQvvSPVUEqnDYXf","https://dexscreener.com/solana/4aXBgz6gWMWu9CK8UUHNsBUcF3CXxy9TwSF4fwGmpump?maker=6YHcrghddkYMf6zu9vs8WtZkBUMBTEQvvSPVUEqnDYXf")</f>
        <v/>
      </c>
    </row>
    <row r="93">
      <c r="A93" t="inlineStr">
        <is>
          <t>BMURJhACcf1VjzrGkqDr45uyTb15MpDWTUr9GoDUpump</t>
        </is>
      </c>
      <c r="B93" t="inlineStr">
        <is>
          <t>Birb</t>
        </is>
      </c>
      <c r="C93" t="n">
        <v>2</v>
      </c>
      <c r="D93" t="n">
        <v>-5.83</v>
      </c>
      <c r="E93" t="n">
        <v>-0.62</v>
      </c>
      <c r="F93" t="n">
        <v>9.42</v>
      </c>
      <c r="G93" t="n">
        <v>3.59</v>
      </c>
      <c r="H93" t="n">
        <v>2</v>
      </c>
      <c r="I93" t="n">
        <v>1</v>
      </c>
      <c r="J93" t="n">
        <v>-1</v>
      </c>
      <c r="K93" t="n">
        <v>-1</v>
      </c>
      <c r="L93">
        <f>HYPERLINK("https://www.defined.fi/sol/BMURJhACcf1VjzrGkqDr45uyTb15MpDWTUr9GoDUpump?maker=6YHcrghddkYMf6zu9vs8WtZkBUMBTEQvvSPVUEqnDYXf","https://www.defined.fi/sol/BMURJhACcf1VjzrGkqDr45uyTb15MpDWTUr9GoDUpump?maker=6YHcrghddkYMf6zu9vs8WtZkBUMBTEQvvSPVUEqnDYXf")</f>
        <v/>
      </c>
      <c r="M93">
        <f>HYPERLINK("https://dexscreener.com/solana/BMURJhACcf1VjzrGkqDr45uyTb15MpDWTUr9GoDUpump?maker=6YHcrghddkYMf6zu9vs8WtZkBUMBTEQvvSPVUEqnDYXf","https://dexscreener.com/solana/BMURJhACcf1VjzrGkqDr45uyTb15MpDWTUr9GoDUpump?maker=6YHcrghddkYMf6zu9vs8WtZkBUMBTEQvvSPVUEqnDYXf")</f>
        <v/>
      </c>
    </row>
    <row r="94">
      <c r="A94" t="inlineStr">
        <is>
          <t>A9sXFNR1EgkDfiZfPGpagUFgZCwhn4Gs6w6QwUEzpump</t>
        </is>
      </c>
      <c r="B94" t="inlineStr">
        <is>
          <t>Pancake</t>
        </is>
      </c>
      <c r="C94" t="n">
        <v>2</v>
      </c>
      <c r="D94" t="n">
        <v>1.11</v>
      </c>
      <c r="E94" t="n">
        <v>-1</v>
      </c>
      <c r="F94" t="n">
        <v>4.73</v>
      </c>
      <c r="G94" t="n">
        <v>5.84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HYPERLINK("https://www.defined.fi/sol/A9sXFNR1EgkDfiZfPGpagUFgZCwhn4Gs6w6QwUEzpump?maker=6YHcrghddkYMf6zu9vs8WtZkBUMBTEQvvSPVUEqnDYXf","https://www.defined.fi/sol/A9sXFNR1EgkDfiZfPGpagUFgZCwhn4Gs6w6QwUEzpump?maker=6YHcrghddkYMf6zu9vs8WtZkBUMBTEQvvSPVUEqnDYXf")</f>
        <v/>
      </c>
      <c r="M94">
        <f>HYPERLINK("https://dexscreener.com/solana/A9sXFNR1EgkDfiZfPGpagUFgZCwhn4Gs6w6QwUEzpump?maker=6YHcrghddkYMf6zu9vs8WtZkBUMBTEQvvSPVUEqnDYXf","https://dexscreener.com/solana/A9sXFNR1EgkDfiZfPGpagUFgZCwhn4Gs6w6QwUEzpump?maker=6YHcrghddkYMf6zu9vs8WtZkBUMBTEQvvSPVUEqnDYXf")</f>
        <v/>
      </c>
    </row>
    <row r="95">
      <c r="A95" t="inlineStr">
        <is>
          <t>6qDnbHJ7JQSXYZRBLKawJ2mhbUjFmLPjz7Ez9Gxipump</t>
        </is>
      </c>
      <c r="B95" t="inlineStr">
        <is>
          <t>bacon</t>
        </is>
      </c>
      <c r="C95" t="n">
        <v>2</v>
      </c>
      <c r="D95" t="n">
        <v>1.9</v>
      </c>
      <c r="E95" t="n">
        <v>-1</v>
      </c>
      <c r="F95" t="n">
        <v>10.27</v>
      </c>
      <c r="G95" t="n">
        <v>12.17</v>
      </c>
      <c r="H95" t="n">
        <v>2</v>
      </c>
      <c r="I95" t="n">
        <v>2</v>
      </c>
      <c r="J95" t="n">
        <v>-1</v>
      </c>
      <c r="K95" t="n">
        <v>-1</v>
      </c>
      <c r="L95">
        <f>HYPERLINK("https://www.defined.fi/sol/6qDnbHJ7JQSXYZRBLKawJ2mhbUjFmLPjz7Ez9Gxipump?maker=6YHcrghddkYMf6zu9vs8WtZkBUMBTEQvvSPVUEqnDYXf","https://www.defined.fi/sol/6qDnbHJ7JQSXYZRBLKawJ2mhbUjFmLPjz7Ez9Gxipump?maker=6YHcrghddkYMf6zu9vs8WtZkBUMBTEQvvSPVUEqnDYXf")</f>
        <v/>
      </c>
      <c r="M95">
        <f>HYPERLINK("https://dexscreener.com/solana/6qDnbHJ7JQSXYZRBLKawJ2mhbUjFmLPjz7Ez9Gxipump?maker=6YHcrghddkYMf6zu9vs8WtZkBUMBTEQvvSPVUEqnDYXf","https://dexscreener.com/solana/6qDnbHJ7JQSXYZRBLKawJ2mhbUjFmLPjz7Ez9Gxipump?maker=6YHcrghddkYMf6zu9vs8WtZkBUMBTEQvvSPVUEqnDYXf")</f>
        <v/>
      </c>
    </row>
    <row r="96">
      <c r="A96" t="inlineStr">
        <is>
          <t>AXgfmnMwnkbfMdpXqXMn6oJCQ7sQKvX2PmkXfJSRpump</t>
        </is>
      </c>
      <c r="B96" t="inlineStr">
        <is>
          <t>YUD</t>
        </is>
      </c>
      <c r="C96" t="n">
        <v>2</v>
      </c>
      <c r="D96" t="n">
        <v>-0.5669999999999999</v>
      </c>
      <c r="E96" t="n">
        <v>-0.11</v>
      </c>
      <c r="F96" t="n">
        <v>5.12</v>
      </c>
      <c r="G96" t="n">
        <v>4.55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HYPERLINK("https://www.defined.fi/sol/AXgfmnMwnkbfMdpXqXMn6oJCQ7sQKvX2PmkXfJSRpump?maker=6YHcrghddkYMf6zu9vs8WtZkBUMBTEQvvSPVUEqnDYXf","https://www.defined.fi/sol/AXgfmnMwnkbfMdpXqXMn6oJCQ7sQKvX2PmkXfJSRpump?maker=6YHcrghddkYMf6zu9vs8WtZkBUMBTEQvvSPVUEqnDYXf")</f>
        <v/>
      </c>
      <c r="M96">
        <f>HYPERLINK("https://dexscreener.com/solana/AXgfmnMwnkbfMdpXqXMn6oJCQ7sQKvX2PmkXfJSRpump?maker=6YHcrghddkYMf6zu9vs8WtZkBUMBTEQvvSPVUEqnDYXf","https://dexscreener.com/solana/AXgfmnMwnkbfMdpXqXMn6oJCQ7sQKvX2PmkXfJSRpump?maker=6YHcrghddkYMf6zu9vs8WtZkBUMBTEQvvSPVUEqnDYXf")</f>
        <v/>
      </c>
    </row>
    <row r="97">
      <c r="A97" t="inlineStr">
        <is>
          <t>FegeJYZWX3QpoW1T8m5bRC6pYPomoUDEPfsooQqEpump</t>
        </is>
      </c>
      <c r="B97" t="inlineStr">
        <is>
          <t>MONA</t>
        </is>
      </c>
      <c r="C97" t="n">
        <v>2</v>
      </c>
      <c r="D97" t="n">
        <v>-5.37</v>
      </c>
      <c r="E97" t="n">
        <v>-0.44</v>
      </c>
      <c r="F97" t="n">
        <v>12.31</v>
      </c>
      <c r="G97" t="n">
        <v>5.3</v>
      </c>
      <c r="H97" t="n">
        <v>3</v>
      </c>
      <c r="I97" t="n">
        <v>1</v>
      </c>
      <c r="J97" t="n">
        <v>-1</v>
      </c>
      <c r="K97" t="n">
        <v>-1</v>
      </c>
      <c r="L97">
        <f>HYPERLINK("https://www.defined.fi/sol/FegeJYZWX3QpoW1T8m5bRC6pYPomoUDEPfsooQqEpump?maker=6YHcrghddkYMf6zu9vs8WtZkBUMBTEQvvSPVUEqnDYXf","https://www.defined.fi/sol/FegeJYZWX3QpoW1T8m5bRC6pYPomoUDEPfsooQqEpump?maker=6YHcrghddkYMf6zu9vs8WtZkBUMBTEQvvSPVUEqnDYXf")</f>
        <v/>
      </c>
      <c r="M97">
        <f>HYPERLINK("https://dexscreener.com/solana/FegeJYZWX3QpoW1T8m5bRC6pYPomoUDEPfsooQqEpump?maker=6YHcrghddkYMf6zu9vs8WtZkBUMBTEQvvSPVUEqnDYXf","https://dexscreener.com/solana/FegeJYZWX3QpoW1T8m5bRC6pYPomoUDEPfsooQqEpump?maker=6YHcrghddkYMf6zu9vs8WtZkBUMBTEQvvSPVUEqnDYXf")</f>
        <v/>
      </c>
    </row>
    <row r="98">
      <c r="A98" t="inlineStr">
        <is>
          <t>HMpCvB7ySwiaFgkSnvwueq2PPMnPwsUUGLFEZFgYpump</t>
        </is>
      </c>
      <c r="B98" t="inlineStr">
        <is>
          <t>hodlmybeer</t>
        </is>
      </c>
      <c r="C98" t="n">
        <v>2</v>
      </c>
      <c r="D98" t="n">
        <v>0.281</v>
      </c>
      <c r="E98" t="n">
        <v>-1</v>
      </c>
      <c r="F98" t="n">
        <v>2.83</v>
      </c>
      <c r="G98" t="n">
        <v>3.11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HYPERLINK("https://www.defined.fi/sol/HMpCvB7ySwiaFgkSnvwueq2PPMnPwsUUGLFEZFgYpump?maker=6YHcrghddkYMf6zu9vs8WtZkBUMBTEQvvSPVUEqnDYXf","https://www.defined.fi/sol/HMpCvB7ySwiaFgkSnvwueq2PPMnPwsUUGLFEZFgYpump?maker=6YHcrghddkYMf6zu9vs8WtZkBUMBTEQvvSPVUEqnDYXf")</f>
        <v/>
      </c>
      <c r="M98">
        <f>HYPERLINK("https://dexscreener.com/solana/HMpCvB7ySwiaFgkSnvwueq2PPMnPwsUUGLFEZFgYpump?maker=6YHcrghddkYMf6zu9vs8WtZkBUMBTEQvvSPVUEqnDYXf","https://dexscreener.com/solana/HMpCvB7ySwiaFgkSnvwueq2PPMnPwsUUGLFEZFgYpump?maker=6YHcrghddkYMf6zu9vs8WtZkBUMBTEQvvSPVUEqnDYXf")</f>
        <v/>
      </c>
    </row>
    <row r="99">
      <c r="A99" t="inlineStr">
        <is>
          <t>HdFK9hBTFPfYuZ3VwqVwirsypvr4bKxWZVRuugTBpump</t>
        </is>
      </c>
      <c r="B99" t="inlineStr">
        <is>
          <t>YunChuan</t>
        </is>
      </c>
      <c r="C99" t="n">
        <v>2</v>
      </c>
      <c r="D99" t="n">
        <v>-4.4</v>
      </c>
      <c r="E99" t="n">
        <v>-0.93</v>
      </c>
      <c r="F99" t="n">
        <v>4.74</v>
      </c>
      <c r="G99" t="n">
        <v>0.343</v>
      </c>
      <c r="H99" t="n">
        <v>2</v>
      </c>
      <c r="I99" t="n">
        <v>1</v>
      </c>
      <c r="J99" t="n">
        <v>-1</v>
      </c>
      <c r="K99" t="n">
        <v>-1</v>
      </c>
      <c r="L99">
        <f>HYPERLINK("https://www.defined.fi/sol/HdFK9hBTFPfYuZ3VwqVwirsypvr4bKxWZVRuugTBpump?maker=6YHcrghddkYMf6zu9vs8WtZkBUMBTEQvvSPVUEqnDYXf","https://www.defined.fi/sol/HdFK9hBTFPfYuZ3VwqVwirsypvr4bKxWZVRuugTBpump?maker=6YHcrghddkYMf6zu9vs8WtZkBUMBTEQvvSPVUEqnDYXf")</f>
        <v/>
      </c>
      <c r="M99">
        <f>HYPERLINK("https://dexscreener.com/solana/HdFK9hBTFPfYuZ3VwqVwirsypvr4bKxWZVRuugTBpump?maker=6YHcrghddkYMf6zu9vs8WtZkBUMBTEQvvSPVUEqnDYXf","https://dexscreener.com/solana/HdFK9hBTFPfYuZ3VwqVwirsypvr4bKxWZVRuugTBpump?maker=6YHcrghddkYMf6zu9vs8WtZkBUMBTEQvvSPVUEqnDYXf")</f>
        <v/>
      </c>
    </row>
    <row r="100">
      <c r="A100" t="inlineStr">
        <is>
          <t>9rHnvA8uTFtvgtC5zYWqvZHBSYAiL2WDnQLMUm2hpump</t>
        </is>
      </c>
      <c r="B100" t="inlineStr">
        <is>
          <t>WORLD</t>
        </is>
      </c>
      <c r="C100" t="n">
        <v>2</v>
      </c>
      <c r="D100" t="n">
        <v>1.18</v>
      </c>
      <c r="E100" t="n">
        <v>0.42</v>
      </c>
      <c r="F100" t="n">
        <v>2.79</v>
      </c>
      <c r="G100" t="n">
        <v>3.97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HYPERLINK("https://www.defined.fi/sol/9rHnvA8uTFtvgtC5zYWqvZHBSYAiL2WDnQLMUm2hpump?maker=6YHcrghddkYMf6zu9vs8WtZkBUMBTEQvvSPVUEqnDYXf","https://www.defined.fi/sol/9rHnvA8uTFtvgtC5zYWqvZHBSYAiL2WDnQLMUm2hpump?maker=6YHcrghddkYMf6zu9vs8WtZkBUMBTEQvvSPVUEqnDYXf")</f>
        <v/>
      </c>
      <c r="M100">
        <f>HYPERLINK("https://dexscreener.com/solana/9rHnvA8uTFtvgtC5zYWqvZHBSYAiL2WDnQLMUm2hpump?maker=6YHcrghddkYMf6zu9vs8WtZkBUMBTEQvvSPVUEqnDYXf","https://dexscreener.com/solana/9rHnvA8uTFtvgtC5zYWqvZHBSYAiL2WDnQLMUm2hpump?maker=6YHcrghddkYMf6zu9vs8WtZkBUMBTEQvvSPVUEqnDYXf")</f>
        <v/>
      </c>
    </row>
    <row r="101">
      <c r="A101" t="inlineStr">
        <is>
          <t>5j2sn474JVJh2Emy2oUQGsaQQaBD2SVSt9GuQ69Jpump</t>
        </is>
      </c>
      <c r="B101" t="inlineStr">
        <is>
          <t>LuisSimo</t>
        </is>
      </c>
      <c r="C101" t="n">
        <v>2</v>
      </c>
      <c r="D101" t="n">
        <v>-2.7</v>
      </c>
      <c r="E101" t="n">
        <v>-0.5600000000000001</v>
      </c>
      <c r="F101" t="n">
        <v>4.8</v>
      </c>
      <c r="G101" t="n">
        <v>2.1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HYPERLINK("https://www.defined.fi/sol/5j2sn474JVJh2Emy2oUQGsaQQaBD2SVSt9GuQ69Jpump?maker=6YHcrghddkYMf6zu9vs8WtZkBUMBTEQvvSPVUEqnDYXf","https://www.defined.fi/sol/5j2sn474JVJh2Emy2oUQGsaQQaBD2SVSt9GuQ69Jpump?maker=6YHcrghddkYMf6zu9vs8WtZkBUMBTEQvvSPVUEqnDYXf")</f>
        <v/>
      </c>
      <c r="M101">
        <f>HYPERLINK("https://dexscreener.com/solana/5j2sn474JVJh2Emy2oUQGsaQQaBD2SVSt9GuQ69Jpump?maker=6YHcrghddkYMf6zu9vs8WtZkBUMBTEQvvSPVUEqnDYXf","https://dexscreener.com/solana/5j2sn474JVJh2Emy2oUQGsaQQaBD2SVSt9GuQ69Jpump?maker=6YHcrghddkYMf6zu9vs8WtZkBUMBTEQvvSPVUEqnDYXf")</f>
        <v/>
      </c>
    </row>
    <row r="102">
      <c r="A102" t="inlineStr">
        <is>
          <t>DwKAzB3E7n76pmr6ryCjgb15BQfZHC14xXDFPA5Apump</t>
        </is>
      </c>
      <c r="B102" t="inlineStr">
        <is>
          <t>Imperishab</t>
        </is>
      </c>
      <c r="C102" t="n">
        <v>2</v>
      </c>
      <c r="D102" t="n">
        <v>0.419</v>
      </c>
      <c r="E102" t="n">
        <v>-1</v>
      </c>
      <c r="F102" t="n">
        <v>3.09</v>
      </c>
      <c r="G102" t="n">
        <v>1.19</v>
      </c>
      <c r="H102" t="n">
        <v>1</v>
      </c>
      <c r="I102" t="n">
        <v>1</v>
      </c>
      <c r="J102" t="n">
        <v>-1</v>
      </c>
      <c r="K102" t="n">
        <v>-1</v>
      </c>
      <c r="L102">
        <f>HYPERLINK("https://www.defined.fi/sol/DwKAzB3E7n76pmr6ryCjgb15BQfZHC14xXDFPA5Apump?maker=6YHcrghddkYMf6zu9vs8WtZkBUMBTEQvvSPVUEqnDYXf","https://www.defined.fi/sol/DwKAzB3E7n76pmr6ryCjgb15BQfZHC14xXDFPA5Apump?maker=6YHcrghddkYMf6zu9vs8WtZkBUMBTEQvvSPVUEqnDYXf")</f>
        <v/>
      </c>
      <c r="M102">
        <f>HYPERLINK("https://dexscreener.com/solana/DwKAzB3E7n76pmr6ryCjgb15BQfZHC14xXDFPA5Apump?maker=6YHcrghddkYMf6zu9vs8WtZkBUMBTEQvvSPVUEqnDYXf","https://dexscreener.com/solana/DwKAzB3E7n76pmr6ryCjgb15BQfZHC14xXDFPA5Apump?maker=6YHcrghddkYMf6zu9vs8WtZkBUMBTEQvvSPVUEqnDYXf")</f>
        <v/>
      </c>
    </row>
    <row r="103">
      <c r="A103" t="inlineStr">
        <is>
          <t>EELU55zVCwTzm75UdgeAXJsBKDavjSGe6KdLRLnZpump</t>
        </is>
      </c>
      <c r="B103" t="inlineStr">
        <is>
          <t>GOAT</t>
        </is>
      </c>
      <c r="C103" t="n">
        <v>2</v>
      </c>
      <c r="D103" t="n">
        <v>0.316</v>
      </c>
      <c r="E103" t="n">
        <v>0.03</v>
      </c>
      <c r="F103" t="n">
        <v>9.51</v>
      </c>
      <c r="G103" t="n">
        <v>9.83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HYPERLINK("https://www.defined.fi/sol/EELU55zVCwTzm75UdgeAXJsBKDavjSGe6KdLRLnZpump?maker=6YHcrghddkYMf6zu9vs8WtZkBUMBTEQvvSPVUEqnDYXf","https://www.defined.fi/sol/EELU55zVCwTzm75UdgeAXJsBKDavjSGe6KdLRLnZpump?maker=6YHcrghddkYMf6zu9vs8WtZkBUMBTEQvvSPVUEqnDYXf")</f>
        <v/>
      </c>
      <c r="M103">
        <f>HYPERLINK("https://dexscreener.com/solana/EELU55zVCwTzm75UdgeAXJsBKDavjSGe6KdLRLnZpump?maker=6YHcrghddkYMf6zu9vs8WtZkBUMBTEQvvSPVUEqnDYXf","https://dexscreener.com/solana/EELU55zVCwTzm75UdgeAXJsBKDavjSGe6KdLRLnZpump?maker=6YHcrghddkYMf6zu9vs8WtZkBUMBTEQvvSPVUEqnDYXf")</f>
        <v/>
      </c>
    </row>
    <row r="104">
      <c r="A104" t="inlineStr">
        <is>
          <t>CcdcCywNGJpnz4gcLUFukiLZ58Dm2hoUaYG88fG8btLa</t>
        </is>
      </c>
      <c r="B104" t="inlineStr">
        <is>
          <t>GOATed</t>
        </is>
      </c>
      <c r="C104" t="n">
        <v>3</v>
      </c>
      <c r="D104" t="n">
        <v>1.36</v>
      </c>
      <c r="E104" t="n">
        <v>-1</v>
      </c>
      <c r="F104" t="n">
        <v>3.94</v>
      </c>
      <c r="G104" t="n">
        <v>5.3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HYPERLINK("https://www.defined.fi/sol/CcdcCywNGJpnz4gcLUFukiLZ58Dm2hoUaYG88fG8btLa?maker=6YHcrghddkYMf6zu9vs8WtZkBUMBTEQvvSPVUEqnDYXf","https://www.defined.fi/sol/CcdcCywNGJpnz4gcLUFukiLZ58Dm2hoUaYG88fG8btLa?maker=6YHcrghddkYMf6zu9vs8WtZkBUMBTEQvvSPVUEqnDYXf")</f>
        <v/>
      </c>
      <c r="M104">
        <f>HYPERLINK("https://dexscreener.com/solana/CcdcCywNGJpnz4gcLUFukiLZ58Dm2hoUaYG88fG8btLa?maker=6YHcrghddkYMf6zu9vs8WtZkBUMBTEQvvSPVUEqnDYXf","https://dexscreener.com/solana/CcdcCywNGJpnz4gcLUFukiLZ58Dm2hoUaYG88fG8btLa?maker=6YHcrghddkYMf6zu9vs8WtZkBUMBTEQvvSPVUEqnDYXf")</f>
        <v/>
      </c>
    </row>
    <row r="105">
      <c r="A105" t="inlineStr">
        <is>
          <t>5ARKg9iAoQF2LWPXhi9TXuARvJBCQnsqSRC7wzuKpump</t>
        </is>
      </c>
      <c r="B105" t="inlineStr">
        <is>
          <t>KAI</t>
        </is>
      </c>
      <c r="C105" t="n">
        <v>3</v>
      </c>
      <c r="D105" t="n">
        <v>-2.43</v>
      </c>
      <c r="E105" t="n">
        <v>-0.83</v>
      </c>
      <c r="F105" t="n">
        <v>2.92</v>
      </c>
      <c r="G105" t="n">
        <v>0.488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HYPERLINK("https://www.defined.fi/sol/5ARKg9iAoQF2LWPXhi9TXuARvJBCQnsqSRC7wzuKpump?maker=6YHcrghddkYMf6zu9vs8WtZkBUMBTEQvvSPVUEqnDYXf","https://www.defined.fi/sol/5ARKg9iAoQF2LWPXhi9TXuARvJBCQnsqSRC7wzuKpump?maker=6YHcrghddkYMf6zu9vs8WtZkBUMBTEQvvSPVUEqnDYXf")</f>
        <v/>
      </c>
      <c r="M105">
        <f>HYPERLINK("https://dexscreener.com/solana/5ARKg9iAoQF2LWPXhi9TXuARvJBCQnsqSRC7wzuKpump?maker=6YHcrghddkYMf6zu9vs8WtZkBUMBTEQvvSPVUEqnDYXf","https://dexscreener.com/solana/5ARKg9iAoQF2LWPXhi9TXuARvJBCQnsqSRC7wzuKpump?maker=6YHcrghddkYMf6zu9vs8WtZkBUMBTEQvvSPVUEqnDYXf")</f>
        <v/>
      </c>
    </row>
    <row r="106">
      <c r="A106" t="inlineStr">
        <is>
          <t>82DC7kRHVwkVEuK8NjbrwDDqbfkTrQWXuCp4T6C9noie</t>
        </is>
      </c>
      <c r="B106" t="inlineStr">
        <is>
          <t>VANGOAT</t>
        </is>
      </c>
      <c r="C106" t="n">
        <v>3</v>
      </c>
      <c r="D106" t="n">
        <v>-1.19</v>
      </c>
      <c r="E106" t="n">
        <v>-0.26</v>
      </c>
      <c r="F106" t="n">
        <v>4.52</v>
      </c>
      <c r="G106" t="n">
        <v>3.33</v>
      </c>
      <c r="H106" t="n">
        <v>1</v>
      </c>
      <c r="I106" t="n">
        <v>1</v>
      </c>
      <c r="J106" t="n">
        <v>-1</v>
      </c>
      <c r="K106" t="n">
        <v>-1</v>
      </c>
      <c r="L106">
        <f>HYPERLINK("https://www.defined.fi/sol/82DC7kRHVwkVEuK8NjbrwDDqbfkTrQWXuCp4T6C9noie?maker=6YHcrghddkYMf6zu9vs8WtZkBUMBTEQvvSPVUEqnDYXf","https://www.defined.fi/sol/82DC7kRHVwkVEuK8NjbrwDDqbfkTrQWXuCp4T6C9noie?maker=6YHcrghddkYMf6zu9vs8WtZkBUMBTEQvvSPVUEqnDYXf")</f>
        <v/>
      </c>
      <c r="M106">
        <f>HYPERLINK("https://dexscreener.com/solana/82DC7kRHVwkVEuK8NjbrwDDqbfkTrQWXuCp4T6C9noie?maker=6YHcrghddkYMf6zu9vs8WtZkBUMBTEQvvSPVUEqnDYXf","https://dexscreener.com/solana/82DC7kRHVwkVEuK8NjbrwDDqbfkTrQWXuCp4T6C9noie?maker=6YHcrghddkYMf6zu9vs8WtZkBUMBTEQvvSPVUEqnDYXf")</f>
        <v/>
      </c>
    </row>
    <row r="107">
      <c r="A107" t="inlineStr">
        <is>
          <t>EWf4S4KtDmCAZDxNNUygmsieJnCW77uhnbqf7UTcHR3N</t>
        </is>
      </c>
      <c r="B107" t="inlineStr">
        <is>
          <t>POCHITA</t>
        </is>
      </c>
      <c r="C107" t="n">
        <v>3</v>
      </c>
      <c r="D107" t="n">
        <v>83.58</v>
      </c>
      <c r="E107" t="n">
        <v>45</v>
      </c>
      <c r="F107" t="n">
        <v>1.85</v>
      </c>
      <c r="G107" t="n">
        <v>85.43000000000001</v>
      </c>
      <c r="H107" t="n">
        <v>1</v>
      </c>
      <c r="I107" t="n">
        <v>41</v>
      </c>
      <c r="J107" t="n">
        <v>-1</v>
      </c>
      <c r="K107" t="n">
        <v>-1</v>
      </c>
      <c r="L107">
        <f>HYPERLINK("https://www.defined.fi/sol/EWf4S4KtDmCAZDxNNUygmsieJnCW77uhnbqf7UTcHR3N?maker=6YHcrghddkYMf6zu9vs8WtZkBUMBTEQvvSPVUEqnDYXf","https://www.defined.fi/sol/EWf4S4KtDmCAZDxNNUygmsieJnCW77uhnbqf7UTcHR3N?maker=6YHcrghddkYMf6zu9vs8WtZkBUMBTEQvvSPVUEqnDYXf")</f>
        <v/>
      </c>
      <c r="M107">
        <f>HYPERLINK("https://dexscreener.com/solana/EWf4S4KtDmCAZDxNNUygmsieJnCW77uhnbqf7UTcHR3N?maker=6YHcrghddkYMf6zu9vs8WtZkBUMBTEQvvSPVUEqnDYXf","https://dexscreener.com/solana/EWf4S4KtDmCAZDxNNUygmsieJnCW77uhnbqf7UTcHR3N?maker=6YHcrghddkYMf6zu9vs8WtZkBUMBTEQvvSPVUEqnDYXf")</f>
        <v/>
      </c>
    </row>
    <row r="108">
      <c r="A108" t="inlineStr">
        <is>
          <t>Enmr2Vhbc8G89bLo6BSfKLJJmEQ9gQzV1Kd6HhMqpump</t>
        </is>
      </c>
      <c r="B108" t="inlineStr">
        <is>
          <t>SPOOKY</t>
        </is>
      </c>
      <c r="C108" t="n">
        <v>3</v>
      </c>
      <c r="D108" t="n">
        <v>8.73</v>
      </c>
      <c r="E108" t="n">
        <v>3.4</v>
      </c>
      <c r="F108" t="n">
        <v>2.56</v>
      </c>
      <c r="G108" t="n">
        <v>11.29</v>
      </c>
      <c r="H108" t="n">
        <v>1</v>
      </c>
      <c r="I108" t="n">
        <v>5</v>
      </c>
      <c r="J108" t="n">
        <v>-1</v>
      </c>
      <c r="K108" t="n">
        <v>-1</v>
      </c>
      <c r="L108">
        <f>HYPERLINK("https://www.defined.fi/sol/Enmr2Vhbc8G89bLo6BSfKLJJmEQ9gQzV1Kd6HhMqpump?maker=6YHcrghddkYMf6zu9vs8WtZkBUMBTEQvvSPVUEqnDYXf","https://www.defined.fi/sol/Enmr2Vhbc8G89bLo6BSfKLJJmEQ9gQzV1Kd6HhMqpump?maker=6YHcrghddkYMf6zu9vs8WtZkBUMBTEQvvSPVUEqnDYXf")</f>
        <v/>
      </c>
      <c r="M108">
        <f>HYPERLINK("https://dexscreener.com/solana/Enmr2Vhbc8G89bLo6BSfKLJJmEQ9gQzV1Kd6HhMqpump?maker=6YHcrghddkYMf6zu9vs8WtZkBUMBTEQvvSPVUEqnDYXf","https://dexscreener.com/solana/Enmr2Vhbc8G89bLo6BSfKLJJmEQ9gQzV1Kd6HhMqpump?maker=6YHcrghddkYMf6zu9vs8WtZkBUMBTEQvvSPVUEqnDYXf")</f>
        <v/>
      </c>
    </row>
    <row r="109">
      <c r="A109" t="inlineStr">
        <is>
          <t>6fbqvMNYkPok2nQDazk1LzspE1QTw7zjep5tcibFpump</t>
        </is>
      </c>
      <c r="B109" t="inlineStr">
        <is>
          <t>Tycoco</t>
        </is>
      </c>
      <c r="C109" t="n">
        <v>3</v>
      </c>
      <c r="D109" t="n">
        <v>6.3</v>
      </c>
      <c r="E109" t="n">
        <v>2.46</v>
      </c>
      <c r="F109" t="n">
        <v>2.56</v>
      </c>
      <c r="G109" t="n">
        <v>8.859999999999999</v>
      </c>
      <c r="H109" t="n">
        <v>1</v>
      </c>
      <c r="I109" t="n">
        <v>4</v>
      </c>
      <c r="J109" t="n">
        <v>-1</v>
      </c>
      <c r="K109" t="n">
        <v>-1</v>
      </c>
      <c r="L109">
        <f>HYPERLINK("https://www.defined.fi/sol/6fbqvMNYkPok2nQDazk1LzspE1QTw7zjep5tcibFpump?maker=6YHcrghddkYMf6zu9vs8WtZkBUMBTEQvvSPVUEqnDYXf","https://www.defined.fi/sol/6fbqvMNYkPok2nQDazk1LzspE1QTw7zjep5tcibFpump?maker=6YHcrghddkYMf6zu9vs8WtZkBUMBTEQvvSPVUEqnDYXf")</f>
        <v/>
      </c>
      <c r="M109">
        <f>HYPERLINK("https://dexscreener.com/solana/6fbqvMNYkPok2nQDazk1LzspE1QTw7zjep5tcibFpump?maker=6YHcrghddkYMf6zu9vs8WtZkBUMBTEQvvSPVUEqnDYXf","https://dexscreener.com/solana/6fbqvMNYkPok2nQDazk1LzspE1QTw7zjep5tcibFpump?maker=6YHcrghddkYMf6zu9vs8WtZkBUMBTEQvvSPVUEqnDYXf")</f>
        <v/>
      </c>
    </row>
    <row r="110">
      <c r="A110" t="inlineStr">
        <is>
          <t>45PJBofXLUxj3y61QTWNJAa1fxauQtnoBfK2NdzXpump</t>
        </is>
      </c>
      <c r="B110" t="inlineStr">
        <is>
          <t>PIPPO</t>
        </is>
      </c>
      <c r="C110" t="n">
        <v>3</v>
      </c>
      <c r="D110" t="n">
        <v>2.17</v>
      </c>
      <c r="E110" t="n">
        <v>-1</v>
      </c>
      <c r="F110" t="n">
        <v>1.7</v>
      </c>
      <c r="G110" t="n">
        <v>3.87</v>
      </c>
      <c r="H110" t="n">
        <v>1</v>
      </c>
      <c r="I110" t="n">
        <v>2</v>
      </c>
      <c r="J110" t="n">
        <v>-1</v>
      </c>
      <c r="K110" t="n">
        <v>-1</v>
      </c>
      <c r="L110">
        <f>HYPERLINK("https://www.defined.fi/sol/45PJBofXLUxj3y61QTWNJAa1fxauQtnoBfK2NdzXpump?maker=6YHcrghddkYMf6zu9vs8WtZkBUMBTEQvvSPVUEqnDYXf","https://www.defined.fi/sol/45PJBofXLUxj3y61QTWNJAa1fxauQtnoBfK2NdzXpump?maker=6YHcrghddkYMf6zu9vs8WtZkBUMBTEQvvSPVUEqnDYXf")</f>
        <v/>
      </c>
      <c r="M110">
        <f>HYPERLINK("https://dexscreener.com/solana/45PJBofXLUxj3y61QTWNJAa1fxauQtnoBfK2NdzXpump?maker=6YHcrghddkYMf6zu9vs8WtZkBUMBTEQvvSPVUEqnDYXf","https://dexscreener.com/solana/45PJBofXLUxj3y61QTWNJAa1fxauQtnoBfK2NdzXpump?maker=6YHcrghddkYMf6zu9vs8WtZkBUMBTEQvvSPVUEqnDYXf")</f>
        <v/>
      </c>
    </row>
    <row r="111">
      <c r="A111" t="inlineStr">
        <is>
          <t>6pcFViwWCb3AmFz475dKWLq33ZVdHXp8Aqovobjwpump</t>
        </is>
      </c>
      <c r="B111" t="inlineStr">
        <is>
          <t>MOKOKO</t>
        </is>
      </c>
      <c r="C111" t="n">
        <v>3</v>
      </c>
      <c r="D111" t="n">
        <v>4.7</v>
      </c>
      <c r="E111" t="n">
        <v>1.84</v>
      </c>
      <c r="F111" t="n">
        <v>2.56</v>
      </c>
      <c r="G111" t="n">
        <v>7.26</v>
      </c>
      <c r="H111" t="n">
        <v>1</v>
      </c>
      <c r="I111" t="n">
        <v>4</v>
      </c>
      <c r="J111" t="n">
        <v>-1</v>
      </c>
      <c r="K111" t="n">
        <v>-1</v>
      </c>
      <c r="L111">
        <f>HYPERLINK("https://www.defined.fi/sol/6pcFViwWCb3AmFz475dKWLq33ZVdHXp8Aqovobjwpump?maker=6YHcrghddkYMf6zu9vs8WtZkBUMBTEQvvSPVUEqnDYXf","https://www.defined.fi/sol/6pcFViwWCb3AmFz475dKWLq33ZVdHXp8Aqovobjwpump?maker=6YHcrghddkYMf6zu9vs8WtZkBUMBTEQvvSPVUEqnDYXf")</f>
        <v/>
      </c>
      <c r="M111">
        <f>HYPERLINK("https://dexscreener.com/solana/6pcFViwWCb3AmFz475dKWLq33ZVdHXp8Aqovobjwpump?maker=6YHcrghddkYMf6zu9vs8WtZkBUMBTEQvvSPVUEqnDYXf","https://dexscreener.com/solana/6pcFViwWCb3AmFz475dKWLq33ZVdHXp8Aqovobjwpump?maker=6YHcrghddkYMf6zu9vs8WtZkBUMBTEQvvSPVUEqnDYXf")</f>
        <v/>
      </c>
    </row>
    <row r="112">
      <c r="A112" t="inlineStr">
        <is>
          <t>EnaLBL2fg5pQZfVDgFMDNz82rYv47XTahjDhtqanpump</t>
        </is>
      </c>
      <c r="B112" t="inlineStr">
        <is>
          <t>Yuff</t>
        </is>
      </c>
      <c r="C112" t="n">
        <v>3</v>
      </c>
      <c r="D112" t="n">
        <v>-0.509</v>
      </c>
      <c r="E112" t="n">
        <v>-0.52</v>
      </c>
      <c r="F112" t="n">
        <v>0.973</v>
      </c>
      <c r="G112" t="n">
        <v>0.464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HYPERLINK("https://www.defined.fi/sol/EnaLBL2fg5pQZfVDgFMDNz82rYv47XTahjDhtqanpump?maker=6YHcrghddkYMf6zu9vs8WtZkBUMBTEQvvSPVUEqnDYXf","https://www.defined.fi/sol/EnaLBL2fg5pQZfVDgFMDNz82rYv47XTahjDhtqanpump?maker=6YHcrghddkYMf6zu9vs8WtZkBUMBTEQvvSPVUEqnDYXf")</f>
        <v/>
      </c>
      <c r="M112">
        <f>HYPERLINK("https://dexscreener.com/solana/EnaLBL2fg5pQZfVDgFMDNz82rYv47XTahjDhtqanpump?maker=6YHcrghddkYMf6zu9vs8WtZkBUMBTEQvvSPVUEqnDYXf","https://dexscreener.com/solana/EnaLBL2fg5pQZfVDgFMDNz82rYv47XTahjDhtqanpump?maker=6YHcrghddkYMf6zu9vs8WtZkBUMBTEQvvSPVUEqnDYXf")</f>
        <v/>
      </c>
    </row>
    <row r="113">
      <c r="A113" t="inlineStr">
        <is>
          <t>GbKNJGm5pYLX8Kc3qYmh9cozMNK6wWZwjDiBCaqcpump</t>
        </is>
      </c>
      <c r="B113" t="inlineStr">
        <is>
          <t>SULLIVAN</t>
        </is>
      </c>
      <c r="C113" t="n">
        <v>3</v>
      </c>
      <c r="D113" t="n">
        <v>5.5</v>
      </c>
      <c r="E113" t="n">
        <v>0.57</v>
      </c>
      <c r="F113" t="n">
        <v>9.609999999999999</v>
      </c>
      <c r="G113" t="n">
        <v>15.11</v>
      </c>
      <c r="H113" t="n">
        <v>2</v>
      </c>
      <c r="I113" t="n">
        <v>3</v>
      </c>
      <c r="J113" t="n">
        <v>-1</v>
      </c>
      <c r="K113" t="n">
        <v>-1</v>
      </c>
      <c r="L113">
        <f>HYPERLINK("https://www.defined.fi/sol/GbKNJGm5pYLX8Kc3qYmh9cozMNK6wWZwjDiBCaqcpump?maker=6YHcrghddkYMf6zu9vs8WtZkBUMBTEQvvSPVUEqnDYXf","https://www.defined.fi/sol/GbKNJGm5pYLX8Kc3qYmh9cozMNK6wWZwjDiBCaqcpump?maker=6YHcrghddkYMf6zu9vs8WtZkBUMBTEQvvSPVUEqnDYXf")</f>
        <v/>
      </c>
      <c r="M113">
        <f>HYPERLINK("https://dexscreener.com/solana/GbKNJGm5pYLX8Kc3qYmh9cozMNK6wWZwjDiBCaqcpump?maker=6YHcrghddkYMf6zu9vs8WtZkBUMBTEQvvSPVUEqnDYXf","https://dexscreener.com/solana/GbKNJGm5pYLX8Kc3qYmh9cozMNK6wWZwjDiBCaqcpump?maker=6YHcrghddkYMf6zu9vs8WtZkBUMBTEQvvSPVUEqnDYXf")</f>
        <v/>
      </c>
    </row>
    <row r="114">
      <c r="A114" t="inlineStr">
        <is>
          <t>58SRcrww5dwT5NUiNRj889qP44BKvAjqsd2AL4x6pump</t>
        </is>
      </c>
      <c r="B114" t="inlineStr">
        <is>
          <t>BIFF</t>
        </is>
      </c>
      <c r="C114" t="n">
        <v>3</v>
      </c>
      <c r="D114" t="n">
        <v>-2.25</v>
      </c>
      <c r="E114" t="n">
        <v>-1</v>
      </c>
      <c r="F114" t="n">
        <v>6.31</v>
      </c>
      <c r="G114" t="n">
        <v>4.06</v>
      </c>
      <c r="H114" t="n">
        <v>2</v>
      </c>
      <c r="I114" t="n">
        <v>2</v>
      </c>
      <c r="J114" t="n">
        <v>-1</v>
      </c>
      <c r="K114" t="n">
        <v>-1</v>
      </c>
      <c r="L114">
        <f>HYPERLINK("https://www.defined.fi/sol/58SRcrww5dwT5NUiNRj889qP44BKvAjqsd2AL4x6pump?maker=6YHcrghddkYMf6zu9vs8WtZkBUMBTEQvvSPVUEqnDYXf","https://www.defined.fi/sol/58SRcrww5dwT5NUiNRj889qP44BKvAjqsd2AL4x6pump?maker=6YHcrghddkYMf6zu9vs8WtZkBUMBTEQvvSPVUEqnDYXf")</f>
        <v/>
      </c>
      <c r="M114">
        <f>HYPERLINK("https://dexscreener.com/solana/58SRcrww5dwT5NUiNRj889qP44BKvAjqsd2AL4x6pump?maker=6YHcrghddkYMf6zu9vs8WtZkBUMBTEQvvSPVUEqnDYXf","https://dexscreener.com/solana/58SRcrww5dwT5NUiNRj889qP44BKvAjqsd2AL4x6pump?maker=6YHcrghddkYMf6zu9vs8WtZkBUMBTEQvvSPVUEqnDYXf")</f>
        <v/>
      </c>
    </row>
    <row r="115">
      <c r="A115" t="inlineStr">
        <is>
          <t>2FtE57Bw9rd4zoVhLDpY92VJnQBg6xkYCEXrJySKpump</t>
        </is>
      </c>
      <c r="B115" t="inlineStr">
        <is>
          <t>Aira</t>
        </is>
      </c>
      <c r="C115" t="n">
        <v>3</v>
      </c>
      <c r="D115" t="n">
        <v>-0.485</v>
      </c>
      <c r="E115" t="n">
        <v>-1</v>
      </c>
      <c r="F115" t="n">
        <v>4.15</v>
      </c>
      <c r="G115" t="n">
        <v>3.66</v>
      </c>
      <c r="H115" t="n">
        <v>2</v>
      </c>
      <c r="I115" t="n">
        <v>2</v>
      </c>
      <c r="J115" t="n">
        <v>-1</v>
      </c>
      <c r="K115" t="n">
        <v>-1</v>
      </c>
      <c r="L115">
        <f>HYPERLINK("https://www.defined.fi/sol/2FtE57Bw9rd4zoVhLDpY92VJnQBg6xkYCEXrJySKpump?maker=6YHcrghddkYMf6zu9vs8WtZkBUMBTEQvvSPVUEqnDYXf","https://www.defined.fi/sol/2FtE57Bw9rd4zoVhLDpY92VJnQBg6xkYCEXrJySKpump?maker=6YHcrghddkYMf6zu9vs8WtZkBUMBTEQvvSPVUEqnDYXf")</f>
        <v/>
      </c>
      <c r="M115">
        <f>HYPERLINK("https://dexscreener.com/solana/2FtE57Bw9rd4zoVhLDpY92VJnQBg6xkYCEXrJySKpump?maker=6YHcrghddkYMf6zu9vs8WtZkBUMBTEQvvSPVUEqnDYXf","https://dexscreener.com/solana/2FtE57Bw9rd4zoVhLDpY92VJnQBg6xkYCEXrJySKpump?maker=6YHcrghddkYMf6zu9vs8WtZkBUMBTEQvvSPVUEqnDYXf")</f>
        <v/>
      </c>
    </row>
    <row r="116">
      <c r="A116" t="inlineStr">
        <is>
          <t>CSEkG3mT5P1GUf4HZTHdVk1syKFN6gQWokbZ4jDWpump</t>
        </is>
      </c>
      <c r="B116" t="inlineStr">
        <is>
          <t>Lump</t>
        </is>
      </c>
      <c r="C116" t="n">
        <v>3</v>
      </c>
      <c r="D116" t="n">
        <v>3.3</v>
      </c>
      <c r="E116" t="n">
        <v>0.68</v>
      </c>
      <c r="F116" t="n">
        <v>4.84</v>
      </c>
      <c r="G116" t="n">
        <v>8.140000000000001</v>
      </c>
      <c r="H116" t="n">
        <v>1</v>
      </c>
      <c r="I116" t="n">
        <v>2</v>
      </c>
      <c r="J116" t="n">
        <v>-1</v>
      </c>
      <c r="K116" t="n">
        <v>-1</v>
      </c>
      <c r="L116">
        <f>HYPERLINK("https://www.defined.fi/sol/CSEkG3mT5P1GUf4HZTHdVk1syKFN6gQWokbZ4jDWpump?maker=6YHcrghddkYMf6zu9vs8WtZkBUMBTEQvvSPVUEqnDYXf","https://www.defined.fi/sol/CSEkG3mT5P1GUf4HZTHdVk1syKFN6gQWokbZ4jDWpump?maker=6YHcrghddkYMf6zu9vs8WtZkBUMBTEQvvSPVUEqnDYXf")</f>
        <v/>
      </c>
      <c r="M116">
        <f>HYPERLINK("https://dexscreener.com/solana/CSEkG3mT5P1GUf4HZTHdVk1syKFN6gQWokbZ4jDWpump?maker=6YHcrghddkYMf6zu9vs8WtZkBUMBTEQvvSPVUEqnDYXf","https://dexscreener.com/solana/CSEkG3mT5P1GUf4HZTHdVk1syKFN6gQWokbZ4jDWpump?maker=6YHcrghddkYMf6zu9vs8WtZkBUMBTEQvvSPVUEqnDYXf")</f>
        <v/>
      </c>
    </row>
    <row r="117">
      <c r="A117" t="inlineStr">
        <is>
          <t>FGSheu4NuiGqf8zjP9Na5BtdQTmd1SzfcdYZAHHNpump</t>
        </is>
      </c>
      <c r="B117" t="inlineStr">
        <is>
          <t>FDLZ</t>
        </is>
      </c>
      <c r="C117" t="n">
        <v>3</v>
      </c>
      <c r="D117" t="n">
        <v>87.25</v>
      </c>
      <c r="E117" t="n">
        <v>5</v>
      </c>
      <c r="F117" t="n">
        <v>17.45</v>
      </c>
      <c r="G117" t="n">
        <v>104.7</v>
      </c>
      <c r="H117" t="n">
        <v>3</v>
      </c>
      <c r="I117" t="n">
        <v>13</v>
      </c>
      <c r="J117" t="n">
        <v>-1</v>
      </c>
      <c r="K117" t="n">
        <v>-1</v>
      </c>
      <c r="L117">
        <f>HYPERLINK("https://www.defined.fi/sol/FGSheu4NuiGqf8zjP9Na5BtdQTmd1SzfcdYZAHHNpump?maker=6YHcrghddkYMf6zu9vs8WtZkBUMBTEQvvSPVUEqnDYXf","https://www.defined.fi/sol/FGSheu4NuiGqf8zjP9Na5BtdQTmd1SzfcdYZAHHNpump?maker=6YHcrghddkYMf6zu9vs8WtZkBUMBTEQvvSPVUEqnDYXf")</f>
        <v/>
      </c>
      <c r="M117">
        <f>HYPERLINK("https://dexscreener.com/solana/FGSheu4NuiGqf8zjP9Na5BtdQTmd1SzfcdYZAHHNpump?maker=6YHcrghddkYMf6zu9vs8WtZkBUMBTEQvvSPVUEqnDYXf","https://dexscreener.com/solana/FGSheu4NuiGqf8zjP9Na5BtdQTmd1SzfcdYZAHHNpump?maker=6YHcrghddkYMf6zu9vs8WtZkBUMBTEQvvSPVUEqnDYXf")</f>
        <v/>
      </c>
    </row>
    <row r="118">
      <c r="A118" t="inlineStr">
        <is>
          <t>G5JX5pE4iwJ8tweeFizwNUfvmYrmD15AG9uTXz4RGXS4</t>
        </is>
      </c>
      <c r="B118" t="inlineStr">
        <is>
          <t>TYPESHIT</t>
        </is>
      </c>
      <c r="C118" t="n">
        <v>3</v>
      </c>
      <c r="D118" t="n">
        <v>0.054</v>
      </c>
      <c r="E118" t="n">
        <v>-1</v>
      </c>
      <c r="F118" t="n">
        <v>3.16</v>
      </c>
      <c r="G118" t="n">
        <v>3.22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HYPERLINK("https://www.defined.fi/sol/G5JX5pE4iwJ8tweeFizwNUfvmYrmD15AG9uTXz4RGXS4?maker=6YHcrghddkYMf6zu9vs8WtZkBUMBTEQvvSPVUEqnDYXf","https://www.defined.fi/sol/G5JX5pE4iwJ8tweeFizwNUfvmYrmD15AG9uTXz4RGXS4?maker=6YHcrghddkYMf6zu9vs8WtZkBUMBTEQvvSPVUEqnDYXf")</f>
        <v/>
      </c>
      <c r="M118">
        <f>HYPERLINK("https://dexscreener.com/solana/G5JX5pE4iwJ8tweeFizwNUfvmYrmD15AG9uTXz4RGXS4?maker=6YHcrghddkYMf6zu9vs8WtZkBUMBTEQvvSPVUEqnDYXf","https://dexscreener.com/solana/G5JX5pE4iwJ8tweeFizwNUfvmYrmD15AG9uTXz4RGXS4?maker=6YHcrghddkYMf6zu9vs8WtZkBUMBTEQvvSPVUEqnDYXf")</f>
        <v/>
      </c>
    </row>
    <row r="119">
      <c r="A119" t="inlineStr">
        <is>
          <t>69TG98yWK1mNip68B8cYZ6V669tiDdNBpjT5Ju2Jpump</t>
        </is>
      </c>
      <c r="B119" t="inlineStr">
        <is>
          <t>LAST</t>
        </is>
      </c>
      <c r="C119" t="n">
        <v>3</v>
      </c>
      <c r="D119" t="n">
        <v>0.9370000000000001</v>
      </c>
      <c r="E119" t="n">
        <v>-1</v>
      </c>
      <c r="F119" t="n">
        <v>5.3</v>
      </c>
      <c r="G119" t="n">
        <v>6.23</v>
      </c>
      <c r="H119" t="n">
        <v>1</v>
      </c>
      <c r="I119" t="n">
        <v>2</v>
      </c>
      <c r="J119" t="n">
        <v>-1</v>
      </c>
      <c r="K119" t="n">
        <v>-1</v>
      </c>
      <c r="L119">
        <f>HYPERLINK("https://www.defined.fi/sol/69TG98yWK1mNip68B8cYZ6V669tiDdNBpjT5Ju2Jpump?maker=6YHcrghddkYMf6zu9vs8WtZkBUMBTEQvvSPVUEqnDYXf","https://www.defined.fi/sol/69TG98yWK1mNip68B8cYZ6V669tiDdNBpjT5Ju2Jpump?maker=6YHcrghddkYMf6zu9vs8WtZkBUMBTEQvvSPVUEqnDYXf")</f>
        <v/>
      </c>
      <c r="M119">
        <f>HYPERLINK("https://dexscreener.com/solana/69TG98yWK1mNip68B8cYZ6V669tiDdNBpjT5Ju2Jpump?maker=6YHcrghddkYMf6zu9vs8WtZkBUMBTEQvvSPVUEqnDYXf","https://dexscreener.com/solana/69TG98yWK1mNip68B8cYZ6V669tiDdNBpjT5Ju2Jpump?maker=6YHcrghddkYMf6zu9vs8WtZkBUMBTEQvvSPVUEqnDYXf")</f>
        <v/>
      </c>
    </row>
    <row r="120">
      <c r="A120" t="inlineStr">
        <is>
          <t>FcTNFmknmKXbaY36vS4nQycCkdtkNhajoUVguvQEpump</t>
        </is>
      </c>
      <c r="B120" t="inlineStr">
        <is>
          <t>MONA</t>
        </is>
      </c>
      <c r="C120" t="n">
        <v>3</v>
      </c>
      <c r="D120" t="n">
        <v>-1.74</v>
      </c>
      <c r="E120" t="n">
        <v>-0.12</v>
      </c>
      <c r="F120" t="n">
        <v>14.08</v>
      </c>
      <c r="G120" t="n">
        <v>12.34</v>
      </c>
      <c r="H120" t="n">
        <v>5</v>
      </c>
      <c r="I120" t="n">
        <v>5</v>
      </c>
      <c r="J120" t="n">
        <v>-1</v>
      </c>
      <c r="K120" t="n">
        <v>-1</v>
      </c>
      <c r="L120">
        <f>HYPERLINK("https://www.defined.fi/sol/FcTNFmknmKXbaY36vS4nQycCkdtkNhajoUVguvQEpump?maker=6YHcrghddkYMf6zu9vs8WtZkBUMBTEQvvSPVUEqnDYXf","https://www.defined.fi/sol/FcTNFmknmKXbaY36vS4nQycCkdtkNhajoUVguvQEpump?maker=6YHcrghddkYMf6zu9vs8WtZkBUMBTEQvvSPVUEqnDYXf")</f>
        <v/>
      </c>
      <c r="M120">
        <f>HYPERLINK("https://dexscreener.com/solana/FcTNFmknmKXbaY36vS4nQycCkdtkNhajoUVguvQEpump?maker=6YHcrghddkYMf6zu9vs8WtZkBUMBTEQvvSPVUEqnDYXf","https://dexscreener.com/solana/FcTNFmknmKXbaY36vS4nQycCkdtkNhajoUVguvQEpump?maker=6YHcrghddkYMf6zu9vs8WtZkBUMBTEQvvSPVUEqnDYXf")</f>
        <v/>
      </c>
    </row>
    <row r="121">
      <c r="A121" t="inlineStr">
        <is>
          <t>2Ti4v8yemPJ42nWJwG4sEocjrkAFU1xAkvm9CVnYpump</t>
        </is>
      </c>
      <c r="B121" t="inlineStr">
        <is>
          <t>Goatse</t>
        </is>
      </c>
      <c r="C121" t="n">
        <v>3</v>
      </c>
      <c r="D121" t="n">
        <v>6.86</v>
      </c>
      <c r="E121" t="n">
        <v>1.62</v>
      </c>
      <c r="F121" t="n">
        <v>4.23</v>
      </c>
      <c r="G121" t="n">
        <v>11.09</v>
      </c>
      <c r="H121" t="n">
        <v>1</v>
      </c>
      <c r="I121" t="n">
        <v>3</v>
      </c>
      <c r="J121" t="n">
        <v>-1</v>
      </c>
      <c r="K121" t="n">
        <v>-1</v>
      </c>
      <c r="L121">
        <f>HYPERLINK("https://www.defined.fi/sol/2Ti4v8yemPJ42nWJwG4sEocjrkAFU1xAkvm9CVnYpump?maker=6YHcrghddkYMf6zu9vs8WtZkBUMBTEQvvSPVUEqnDYXf","https://www.defined.fi/sol/2Ti4v8yemPJ42nWJwG4sEocjrkAFU1xAkvm9CVnYpump?maker=6YHcrghddkYMf6zu9vs8WtZkBUMBTEQvvSPVUEqnDYXf")</f>
        <v/>
      </c>
      <c r="M121">
        <f>HYPERLINK("https://dexscreener.com/solana/2Ti4v8yemPJ42nWJwG4sEocjrkAFU1xAkvm9CVnYpump?maker=6YHcrghddkYMf6zu9vs8WtZkBUMBTEQvvSPVUEqnDYXf","https://dexscreener.com/solana/2Ti4v8yemPJ42nWJwG4sEocjrkAFU1xAkvm9CVnYpump?maker=6YHcrghddkYMf6zu9vs8WtZkBUMBTEQvvSPVUEqnDYXf")</f>
        <v/>
      </c>
    </row>
    <row r="122">
      <c r="A122" t="inlineStr">
        <is>
          <t>97L8Pp7NnxEz8MLzrASVzPku4rrp8YKDLCKzGkcZpump</t>
        </is>
      </c>
      <c r="B122" t="inlineStr">
        <is>
          <t>GOATCUM</t>
        </is>
      </c>
      <c r="C122" t="n">
        <v>3</v>
      </c>
      <c r="D122" t="n">
        <v>-11.65</v>
      </c>
      <c r="E122" t="n">
        <v>-0.5</v>
      </c>
      <c r="F122" t="n">
        <v>23.16</v>
      </c>
      <c r="G122" t="n">
        <v>11.52</v>
      </c>
      <c r="H122" t="n">
        <v>4</v>
      </c>
      <c r="I122" t="n">
        <v>3</v>
      </c>
      <c r="J122" t="n">
        <v>-1</v>
      </c>
      <c r="K122" t="n">
        <v>-1</v>
      </c>
      <c r="L122">
        <f>HYPERLINK("https://www.defined.fi/sol/97L8Pp7NnxEz8MLzrASVzPku4rrp8YKDLCKzGkcZpump?maker=6YHcrghddkYMf6zu9vs8WtZkBUMBTEQvvSPVUEqnDYXf","https://www.defined.fi/sol/97L8Pp7NnxEz8MLzrASVzPku4rrp8YKDLCKzGkcZpump?maker=6YHcrghddkYMf6zu9vs8WtZkBUMBTEQvvSPVUEqnDYXf")</f>
        <v/>
      </c>
      <c r="M122">
        <f>HYPERLINK("https://dexscreener.com/solana/97L8Pp7NnxEz8MLzrASVzPku4rrp8YKDLCKzGkcZpump?maker=6YHcrghddkYMf6zu9vs8WtZkBUMBTEQvvSPVUEqnDYXf","https://dexscreener.com/solana/97L8Pp7NnxEz8MLzrASVzPku4rrp8YKDLCKzGkcZpump?maker=6YHcrghddkYMf6zu9vs8WtZkBUMBTEQvvSPVUEqnDYXf")</f>
        <v/>
      </c>
    </row>
    <row r="123">
      <c r="A123" t="inlineStr">
        <is>
          <t>GFRKjkdSDCs8W9U2LHUDvhi75rj6peYxjUVXcThapump</t>
        </is>
      </c>
      <c r="B123" t="inlineStr">
        <is>
          <t>ooliverse</t>
        </is>
      </c>
      <c r="C123" t="n">
        <v>3</v>
      </c>
      <c r="D123" t="n">
        <v>-0.863</v>
      </c>
      <c r="E123" t="n">
        <v>-0.44</v>
      </c>
      <c r="F123" t="n">
        <v>1.97</v>
      </c>
      <c r="G123" t="n">
        <v>1.11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HYPERLINK("https://www.defined.fi/sol/GFRKjkdSDCs8W9U2LHUDvhi75rj6peYxjUVXcThapump?maker=6YHcrghddkYMf6zu9vs8WtZkBUMBTEQvvSPVUEqnDYXf","https://www.defined.fi/sol/GFRKjkdSDCs8W9U2LHUDvhi75rj6peYxjUVXcThapump?maker=6YHcrghddkYMf6zu9vs8WtZkBUMBTEQvvSPVUEqnDYXf")</f>
        <v/>
      </c>
      <c r="M123">
        <f>HYPERLINK("https://dexscreener.com/solana/GFRKjkdSDCs8W9U2LHUDvhi75rj6peYxjUVXcThapump?maker=6YHcrghddkYMf6zu9vs8WtZkBUMBTEQvvSPVUEqnDYXf","https://dexscreener.com/solana/GFRKjkdSDCs8W9U2LHUDvhi75rj6peYxjUVXcThapump?maker=6YHcrghddkYMf6zu9vs8WtZkBUMBTEQvvSPVUEqnDYXf")</f>
        <v/>
      </c>
    </row>
    <row r="124">
      <c r="A124" t="inlineStr">
        <is>
          <t>EF1mSNQGPe1NqMxW1TycBtLNBPxLRxG3Tyat946P1dFL</t>
        </is>
      </c>
      <c r="B124" t="inlineStr">
        <is>
          <t>nib</t>
        </is>
      </c>
      <c r="C124" t="n">
        <v>3</v>
      </c>
      <c r="D124" t="n">
        <v>0.441</v>
      </c>
      <c r="E124" t="n">
        <v>-1</v>
      </c>
      <c r="F124" t="n">
        <v>3.17</v>
      </c>
      <c r="G124" t="n">
        <v>3.61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HYPERLINK("https://www.defined.fi/sol/EF1mSNQGPe1NqMxW1TycBtLNBPxLRxG3Tyat946P1dFL?maker=6YHcrghddkYMf6zu9vs8WtZkBUMBTEQvvSPVUEqnDYXf","https://www.defined.fi/sol/EF1mSNQGPe1NqMxW1TycBtLNBPxLRxG3Tyat946P1dFL?maker=6YHcrghddkYMf6zu9vs8WtZkBUMBTEQvvSPVUEqnDYXf")</f>
        <v/>
      </c>
      <c r="M124">
        <f>HYPERLINK("https://dexscreener.com/solana/EF1mSNQGPe1NqMxW1TycBtLNBPxLRxG3Tyat946P1dFL?maker=6YHcrghddkYMf6zu9vs8WtZkBUMBTEQvvSPVUEqnDYXf","https://dexscreener.com/solana/EF1mSNQGPe1NqMxW1TycBtLNBPxLRxG3Tyat946P1dFL?maker=6YHcrghddkYMf6zu9vs8WtZkBUMBTEQvvSPVUEqnDYXf")</f>
        <v/>
      </c>
    </row>
    <row r="125">
      <c r="A125" t="inlineStr">
        <is>
          <t>GegBq6qGirNSVPbDcHNbG89xUcFTqNDwfSKt85T8pump</t>
        </is>
      </c>
      <c r="B125" t="inlineStr">
        <is>
          <t>megs</t>
        </is>
      </c>
      <c r="C125" t="n">
        <v>3</v>
      </c>
      <c r="D125" t="n">
        <v>9.550000000000001</v>
      </c>
      <c r="E125" t="n">
        <v>0.28</v>
      </c>
      <c r="F125" t="n">
        <v>34.01</v>
      </c>
      <c r="G125" t="n">
        <v>43.56</v>
      </c>
      <c r="H125" t="n">
        <v>4</v>
      </c>
      <c r="I125" t="n">
        <v>4</v>
      </c>
      <c r="J125" t="n">
        <v>-1</v>
      </c>
      <c r="K125" t="n">
        <v>-1</v>
      </c>
      <c r="L125">
        <f>HYPERLINK("https://www.defined.fi/sol/GegBq6qGirNSVPbDcHNbG89xUcFTqNDwfSKt85T8pump?maker=6YHcrghddkYMf6zu9vs8WtZkBUMBTEQvvSPVUEqnDYXf","https://www.defined.fi/sol/GegBq6qGirNSVPbDcHNbG89xUcFTqNDwfSKt85T8pump?maker=6YHcrghddkYMf6zu9vs8WtZkBUMBTEQvvSPVUEqnDYXf")</f>
        <v/>
      </c>
      <c r="M125">
        <f>HYPERLINK("https://dexscreener.com/solana/GegBq6qGirNSVPbDcHNbG89xUcFTqNDwfSKt85T8pump?maker=6YHcrghddkYMf6zu9vs8WtZkBUMBTEQvvSPVUEqnDYXf","https://dexscreener.com/solana/GegBq6qGirNSVPbDcHNbG89xUcFTqNDwfSKt85T8pump?maker=6YHcrghddkYMf6zu9vs8WtZkBUMBTEQvvSPVUEqnDYXf")</f>
        <v/>
      </c>
    </row>
    <row r="126">
      <c r="A126" t="inlineStr">
        <is>
          <t>GM4Fe8yjPTKbSZFmEuu1H6WWYgSRvBNBYkkpopQNpump</t>
        </is>
      </c>
      <c r="B126" t="inlineStr">
        <is>
          <t>SNEAKER</t>
        </is>
      </c>
      <c r="C126" t="n">
        <v>3</v>
      </c>
      <c r="D126" t="n">
        <v>-1.02</v>
      </c>
      <c r="E126" t="n">
        <v>-1</v>
      </c>
      <c r="F126" t="n">
        <v>3.16</v>
      </c>
      <c r="G126" t="n">
        <v>2.14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HYPERLINK("https://www.defined.fi/sol/GM4Fe8yjPTKbSZFmEuu1H6WWYgSRvBNBYkkpopQNpump?maker=6YHcrghddkYMf6zu9vs8WtZkBUMBTEQvvSPVUEqnDYXf","https://www.defined.fi/sol/GM4Fe8yjPTKbSZFmEuu1H6WWYgSRvBNBYkkpopQNpump?maker=6YHcrghddkYMf6zu9vs8WtZkBUMBTEQvvSPVUEqnDYXf")</f>
        <v/>
      </c>
      <c r="M126">
        <f>HYPERLINK("https://dexscreener.com/solana/GM4Fe8yjPTKbSZFmEuu1H6WWYgSRvBNBYkkpopQNpump?maker=6YHcrghddkYMf6zu9vs8WtZkBUMBTEQvvSPVUEqnDYXf","https://dexscreener.com/solana/GM4Fe8yjPTKbSZFmEuu1H6WWYgSRvBNBYkkpopQNpump?maker=6YHcrghddkYMf6zu9vs8WtZkBUMBTEQvvSPVUEqnDYXf")</f>
        <v/>
      </c>
    </row>
    <row r="127">
      <c r="A127" t="inlineStr">
        <is>
          <t>hf7AksJU5Kd9XtxeQtjoQgLJdh8ErN5oKpNXEHkpump</t>
        </is>
      </c>
      <c r="B127" t="inlineStr">
        <is>
          <t>Slap</t>
        </is>
      </c>
      <c r="C127" t="n">
        <v>3</v>
      </c>
      <c r="D127" t="n">
        <v>-1.24</v>
      </c>
      <c r="E127" t="n">
        <v>-1</v>
      </c>
      <c r="F127" t="n">
        <v>4.85</v>
      </c>
      <c r="G127" t="n">
        <v>3.61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HYPERLINK("https://www.defined.fi/sol/hf7AksJU5Kd9XtxeQtjoQgLJdh8ErN5oKpNXEHkpump?maker=6YHcrghddkYMf6zu9vs8WtZkBUMBTEQvvSPVUEqnDYXf","https://www.defined.fi/sol/hf7AksJU5Kd9XtxeQtjoQgLJdh8ErN5oKpNXEHkpump?maker=6YHcrghddkYMf6zu9vs8WtZkBUMBTEQvvSPVUEqnDYXf")</f>
        <v/>
      </c>
      <c r="M127">
        <f>HYPERLINK("https://dexscreener.com/solana/hf7AksJU5Kd9XtxeQtjoQgLJdh8ErN5oKpNXEHkpump?maker=6YHcrghddkYMf6zu9vs8WtZkBUMBTEQvvSPVUEqnDYXf","https://dexscreener.com/solana/hf7AksJU5Kd9XtxeQtjoQgLJdh8ErN5oKpNXEHkpump?maker=6YHcrghddkYMf6zu9vs8WtZkBUMBTEQvvSPVUEqnDYXf")</f>
        <v/>
      </c>
    </row>
    <row r="128">
      <c r="A128" t="inlineStr">
        <is>
          <t>6jJXqZEjWi1A8oaZ2m11LM4d6CC7w1eFjs3Mqhvzpump</t>
        </is>
      </c>
      <c r="B128" t="inlineStr">
        <is>
          <t>GOAT</t>
        </is>
      </c>
      <c r="C128" t="n">
        <v>3</v>
      </c>
      <c r="D128" t="n">
        <v>-2.99</v>
      </c>
      <c r="E128" t="n">
        <v>-0.78</v>
      </c>
      <c r="F128" t="n">
        <v>3.86</v>
      </c>
      <c r="G128" t="n">
        <v>0</v>
      </c>
      <c r="H128" t="n">
        <v>2</v>
      </c>
      <c r="I128" t="n">
        <v>0</v>
      </c>
      <c r="J128" t="n">
        <v>-1</v>
      </c>
      <c r="K128" t="n">
        <v>-1</v>
      </c>
      <c r="L128">
        <f>HYPERLINK("https://www.defined.fi/sol/6jJXqZEjWi1A8oaZ2m11LM4d6CC7w1eFjs3Mqhvzpump?maker=6YHcrghddkYMf6zu9vs8WtZkBUMBTEQvvSPVUEqnDYXf","https://www.defined.fi/sol/6jJXqZEjWi1A8oaZ2m11LM4d6CC7w1eFjs3Mqhvzpump?maker=6YHcrghddkYMf6zu9vs8WtZkBUMBTEQvvSPVUEqnDYXf")</f>
        <v/>
      </c>
      <c r="M128">
        <f>HYPERLINK("https://dexscreener.com/solana/6jJXqZEjWi1A8oaZ2m11LM4d6CC7w1eFjs3Mqhvzpump?maker=6YHcrghddkYMf6zu9vs8WtZkBUMBTEQvvSPVUEqnDYXf","https://dexscreener.com/solana/6jJXqZEjWi1A8oaZ2m11LM4d6CC7w1eFjs3Mqhvzpump?maker=6YHcrghddkYMf6zu9vs8WtZkBUMBTEQvvSPVUEqnDYXf")</f>
        <v/>
      </c>
    </row>
    <row r="129">
      <c r="A129" t="inlineStr">
        <is>
          <t>GWjc78yGHaquiYMadSP5DCQtrM3XgW8xSsGtKomGpump</t>
        </is>
      </c>
      <c r="B129" t="inlineStr">
        <is>
          <t>RIPLIAM</t>
        </is>
      </c>
      <c r="C129" t="n">
        <v>3</v>
      </c>
      <c r="D129" t="n">
        <v>0.027</v>
      </c>
      <c r="E129" t="n">
        <v>0.01</v>
      </c>
      <c r="F129" t="n">
        <v>4.42</v>
      </c>
      <c r="G129" t="n">
        <v>4.45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HYPERLINK("https://www.defined.fi/sol/GWjc78yGHaquiYMadSP5DCQtrM3XgW8xSsGtKomGpump?maker=6YHcrghddkYMf6zu9vs8WtZkBUMBTEQvvSPVUEqnDYXf","https://www.defined.fi/sol/GWjc78yGHaquiYMadSP5DCQtrM3XgW8xSsGtKomGpump?maker=6YHcrghddkYMf6zu9vs8WtZkBUMBTEQvvSPVUEqnDYXf")</f>
        <v/>
      </c>
      <c r="M129">
        <f>HYPERLINK("https://dexscreener.com/solana/GWjc78yGHaquiYMadSP5DCQtrM3XgW8xSsGtKomGpump?maker=6YHcrghddkYMf6zu9vs8WtZkBUMBTEQvvSPVUEqnDYXf","https://dexscreener.com/solana/GWjc78yGHaquiYMadSP5DCQtrM3XgW8xSsGtKomGpump?maker=6YHcrghddkYMf6zu9vs8WtZkBUMBTEQvvSPVUEqnDYXf")</f>
        <v/>
      </c>
    </row>
    <row r="130">
      <c r="A130" t="inlineStr">
        <is>
          <t>6BzeTSgwMDX3wuFWKakAPDCjJTfKq9S6LPMrfSsGpump</t>
        </is>
      </c>
      <c r="B130" t="inlineStr">
        <is>
          <t>frkissing</t>
        </is>
      </c>
      <c r="C130" t="n">
        <v>3</v>
      </c>
      <c r="D130" t="n">
        <v>-1.25</v>
      </c>
      <c r="E130" t="n">
        <v>-1</v>
      </c>
      <c r="F130" t="n">
        <v>6.24</v>
      </c>
      <c r="G130" t="n">
        <v>4.99</v>
      </c>
      <c r="H130" t="n">
        <v>2</v>
      </c>
      <c r="I130" t="n">
        <v>1</v>
      </c>
      <c r="J130" t="n">
        <v>-1</v>
      </c>
      <c r="K130" t="n">
        <v>-1</v>
      </c>
      <c r="L130">
        <f>HYPERLINK("https://www.defined.fi/sol/6BzeTSgwMDX3wuFWKakAPDCjJTfKq9S6LPMrfSsGpump?maker=6YHcrghddkYMf6zu9vs8WtZkBUMBTEQvvSPVUEqnDYXf","https://www.defined.fi/sol/6BzeTSgwMDX3wuFWKakAPDCjJTfKq9S6LPMrfSsGpump?maker=6YHcrghddkYMf6zu9vs8WtZkBUMBTEQvvSPVUEqnDYXf")</f>
        <v/>
      </c>
      <c r="M130">
        <f>HYPERLINK("https://dexscreener.com/solana/6BzeTSgwMDX3wuFWKakAPDCjJTfKq9S6LPMrfSsGpump?maker=6YHcrghddkYMf6zu9vs8WtZkBUMBTEQvvSPVUEqnDYXf","https://dexscreener.com/solana/6BzeTSgwMDX3wuFWKakAPDCjJTfKq9S6LPMrfSsGpump?maker=6YHcrghddkYMf6zu9vs8WtZkBUMBTEQvvSPVUEqnDYXf")</f>
        <v/>
      </c>
    </row>
    <row r="131">
      <c r="A131" t="inlineStr">
        <is>
          <t>MMdoSysr5H4hvHhfvBCb5TTHgqnoMAEMGTehsqcSLkS</t>
        </is>
      </c>
      <c r="B131" t="inlineStr">
        <is>
          <t>Aira</t>
        </is>
      </c>
      <c r="C131" t="n">
        <v>3</v>
      </c>
      <c r="D131" t="n">
        <v>0.22</v>
      </c>
      <c r="E131" t="n">
        <v>-1</v>
      </c>
      <c r="F131" t="n">
        <v>2.93</v>
      </c>
      <c r="G131" t="n">
        <v>3.15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HYPERLINK("https://www.defined.fi/sol/MMdoSysr5H4hvHhfvBCb5TTHgqnoMAEMGTehsqcSLkS?maker=6YHcrghddkYMf6zu9vs8WtZkBUMBTEQvvSPVUEqnDYXf","https://www.defined.fi/sol/MMdoSysr5H4hvHhfvBCb5TTHgqnoMAEMGTehsqcSLkS?maker=6YHcrghddkYMf6zu9vs8WtZkBUMBTEQvvSPVUEqnDYXf")</f>
        <v/>
      </c>
      <c r="M131">
        <f>HYPERLINK("https://dexscreener.com/solana/MMdoSysr5H4hvHhfvBCb5TTHgqnoMAEMGTehsqcSLkS?maker=6YHcrghddkYMf6zu9vs8WtZkBUMBTEQvvSPVUEqnDYXf","https://dexscreener.com/solana/MMdoSysr5H4hvHhfvBCb5TTHgqnoMAEMGTehsqcSLkS?maker=6YHcrghddkYMf6zu9vs8WtZkBUMBTEQvvSPVUEqnDYXf")</f>
        <v/>
      </c>
    </row>
    <row r="132">
      <c r="A132" t="inlineStr">
        <is>
          <t>4vPz67xDT7tiJ5j1QBK4HMbvtpJeHNov6Q9dppUxpump</t>
        </is>
      </c>
      <c r="B132" t="inlineStr">
        <is>
          <t>%64%6F%67</t>
        </is>
      </c>
      <c r="C132" t="n">
        <v>4</v>
      </c>
      <c r="D132" t="n">
        <v>-4.79</v>
      </c>
      <c r="E132" t="n">
        <v>-0.82</v>
      </c>
      <c r="F132" t="n">
        <v>5.84</v>
      </c>
      <c r="G132" t="n">
        <v>0</v>
      </c>
      <c r="H132" t="n">
        <v>2</v>
      </c>
      <c r="I132" t="n">
        <v>0</v>
      </c>
      <c r="J132" t="n">
        <v>-1</v>
      </c>
      <c r="K132" t="n">
        <v>-1</v>
      </c>
      <c r="L132">
        <f>HYPERLINK("https://www.defined.fi/sol/4vPz67xDT7tiJ5j1QBK4HMbvtpJeHNov6Q9dppUxpump?maker=6YHcrghddkYMf6zu9vs8WtZkBUMBTEQvvSPVUEqnDYXf","https://www.defined.fi/sol/4vPz67xDT7tiJ5j1QBK4HMbvtpJeHNov6Q9dppUxpump?maker=6YHcrghddkYMf6zu9vs8WtZkBUMBTEQvvSPVUEqnDYXf")</f>
        <v/>
      </c>
      <c r="M132">
        <f>HYPERLINK("https://dexscreener.com/solana/4vPz67xDT7tiJ5j1QBK4HMbvtpJeHNov6Q9dppUxpump?maker=6YHcrghddkYMf6zu9vs8WtZkBUMBTEQvvSPVUEqnDYXf","https://dexscreener.com/solana/4vPz67xDT7tiJ5j1QBK4HMbvtpJeHNov6Q9dppUxpump?maker=6YHcrghddkYMf6zu9vs8WtZkBUMBTEQvvSPVUEqnDYXf")</f>
        <v/>
      </c>
    </row>
    <row r="133">
      <c r="A133" t="inlineStr">
        <is>
          <t>73LsT1ay85UgSvbUB3p9ZDxknB7UaWwATGXcg9rMpump</t>
        </is>
      </c>
      <c r="B133" t="inlineStr">
        <is>
          <t>Taylor</t>
        </is>
      </c>
      <c r="C133" t="n">
        <v>4</v>
      </c>
      <c r="D133" t="n">
        <v>34.43</v>
      </c>
      <c r="E133" t="n">
        <v>3.4</v>
      </c>
      <c r="F133" t="n">
        <v>10.14</v>
      </c>
      <c r="G133" t="n">
        <v>44.57</v>
      </c>
      <c r="H133" t="n">
        <v>2</v>
      </c>
      <c r="I133" t="n">
        <v>5</v>
      </c>
      <c r="J133" t="n">
        <v>-1</v>
      </c>
      <c r="K133" t="n">
        <v>-1</v>
      </c>
      <c r="L133">
        <f>HYPERLINK("https://www.defined.fi/sol/73LsT1ay85UgSvbUB3p9ZDxknB7UaWwATGXcg9rMpump?maker=6YHcrghddkYMf6zu9vs8WtZkBUMBTEQvvSPVUEqnDYXf","https://www.defined.fi/sol/73LsT1ay85UgSvbUB3p9ZDxknB7UaWwATGXcg9rMpump?maker=6YHcrghddkYMf6zu9vs8WtZkBUMBTEQvvSPVUEqnDYXf")</f>
        <v/>
      </c>
      <c r="M133">
        <f>HYPERLINK("https://dexscreener.com/solana/73LsT1ay85UgSvbUB3p9ZDxknB7UaWwATGXcg9rMpump?maker=6YHcrghddkYMf6zu9vs8WtZkBUMBTEQvvSPVUEqnDYXf","https://dexscreener.com/solana/73LsT1ay85UgSvbUB3p9ZDxknB7UaWwATGXcg9rMpump?maker=6YHcrghddkYMf6zu9vs8WtZkBUMBTEQvvSPVUEqnDYXf")</f>
        <v/>
      </c>
    </row>
    <row r="134">
      <c r="A134" t="inlineStr">
        <is>
          <t>umgcPr2uQHzmCerCu6kSPBiaUdMWZewRRQmQ54Apump</t>
        </is>
      </c>
      <c r="B134" t="inlineStr">
        <is>
          <t>Taylor</t>
        </is>
      </c>
      <c r="C134" t="n">
        <v>4</v>
      </c>
      <c r="D134" t="n">
        <v>5.15</v>
      </c>
      <c r="E134" t="n">
        <v>0.27</v>
      </c>
      <c r="F134" t="n">
        <v>19.37</v>
      </c>
      <c r="G134" t="n">
        <v>24.52</v>
      </c>
      <c r="H134" t="n">
        <v>1</v>
      </c>
      <c r="I134" t="n">
        <v>2</v>
      </c>
      <c r="J134" t="n">
        <v>-1</v>
      </c>
      <c r="K134" t="n">
        <v>-1</v>
      </c>
      <c r="L134">
        <f>HYPERLINK("https://www.defined.fi/sol/umgcPr2uQHzmCerCu6kSPBiaUdMWZewRRQmQ54Apump?maker=6YHcrghddkYMf6zu9vs8WtZkBUMBTEQvvSPVUEqnDYXf","https://www.defined.fi/sol/umgcPr2uQHzmCerCu6kSPBiaUdMWZewRRQmQ54Apump?maker=6YHcrghddkYMf6zu9vs8WtZkBUMBTEQvvSPVUEqnDYXf")</f>
        <v/>
      </c>
      <c r="M134">
        <f>HYPERLINK("https://dexscreener.com/solana/umgcPr2uQHzmCerCu6kSPBiaUdMWZewRRQmQ54Apump?maker=6YHcrghddkYMf6zu9vs8WtZkBUMBTEQvvSPVUEqnDYXf","https://dexscreener.com/solana/umgcPr2uQHzmCerCu6kSPBiaUdMWZewRRQmQ54Apump?maker=6YHcrghddkYMf6zu9vs8WtZkBUMBTEQvvSPVUEqnDYXf")</f>
        <v/>
      </c>
    </row>
    <row r="135">
      <c r="A135" t="inlineStr">
        <is>
          <t>H9G3pEdKuRdyAg7ytxexJ1o4nTnyem4JkC1w6AsSpump</t>
        </is>
      </c>
      <c r="B135" t="inlineStr">
        <is>
          <t>PUPPET</t>
        </is>
      </c>
      <c r="C135" t="n">
        <v>4</v>
      </c>
      <c r="D135" t="n">
        <v>-12.46</v>
      </c>
      <c r="E135" t="n">
        <v>-0.86</v>
      </c>
      <c r="F135" t="n">
        <v>14.44</v>
      </c>
      <c r="G135" t="n">
        <v>0</v>
      </c>
      <c r="H135" t="n">
        <v>2</v>
      </c>
      <c r="I135" t="n">
        <v>0</v>
      </c>
      <c r="J135" t="n">
        <v>-1</v>
      </c>
      <c r="K135" t="n">
        <v>-1</v>
      </c>
      <c r="L135">
        <f>HYPERLINK("https://www.defined.fi/sol/H9G3pEdKuRdyAg7ytxexJ1o4nTnyem4JkC1w6AsSpump?maker=6YHcrghddkYMf6zu9vs8WtZkBUMBTEQvvSPVUEqnDYXf","https://www.defined.fi/sol/H9G3pEdKuRdyAg7ytxexJ1o4nTnyem4JkC1w6AsSpump?maker=6YHcrghddkYMf6zu9vs8WtZkBUMBTEQvvSPVUEqnDYXf")</f>
        <v/>
      </c>
      <c r="M135">
        <f>HYPERLINK("https://dexscreener.com/solana/H9G3pEdKuRdyAg7ytxexJ1o4nTnyem4JkC1w6AsSpump?maker=6YHcrghddkYMf6zu9vs8WtZkBUMBTEQvvSPVUEqnDYXf","https://dexscreener.com/solana/H9G3pEdKuRdyAg7ytxexJ1o4nTnyem4JkC1w6AsSpump?maker=6YHcrghddkYMf6zu9vs8WtZkBUMBTEQvvSPVUEqnDYXf")</f>
        <v/>
      </c>
    </row>
    <row r="136">
      <c r="A136" t="inlineStr">
        <is>
          <t>Gacvh4m2uivyBuE7L3EUC3se2zXHmn5ntmw2nTSpump</t>
        </is>
      </c>
      <c r="B136" t="inlineStr">
        <is>
          <t>AUTISM</t>
        </is>
      </c>
      <c r="C136" t="n">
        <v>4</v>
      </c>
      <c r="D136" t="n">
        <v>4.15</v>
      </c>
      <c r="E136" t="n">
        <v>0.79</v>
      </c>
      <c r="F136" t="n">
        <v>5.26</v>
      </c>
      <c r="G136" t="n">
        <v>9.4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HYPERLINK("https://www.defined.fi/sol/Gacvh4m2uivyBuE7L3EUC3se2zXHmn5ntmw2nTSpump?maker=6YHcrghddkYMf6zu9vs8WtZkBUMBTEQvvSPVUEqnDYXf","https://www.defined.fi/sol/Gacvh4m2uivyBuE7L3EUC3se2zXHmn5ntmw2nTSpump?maker=6YHcrghddkYMf6zu9vs8WtZkBUMBTEQvvSPVUEqnDYXf")</f>
        <v/>
      </c>
      <c r="M136">
        <f>HYPERLINK("https://dexscreener.com/solana/Gacvh4m2uivyBuE7L3EUC3se2zXHmn5ntmw2nTSpump?maker=6YHcrghddkYMf6zu9vs8WtZkBUMBTEQvvSPVUEqnDYXf","https://dexscreener.com/solana/Gacvh4m2uivyBuE7L3EUC3se2zXHmn5ntmw2nTSpump?maker=6YHcrghddkYMf6zu9vs8WtZkBUMBTEQvvSPVUEqnDYXf")</f>
        <v/>
      </c>
    </row>
    <row r="137">
      <c r="A137" t="inlineStr">
        <is>
          <t>4y5iH8wcGL1Q3BrVXUTtZgm1iniyRVhfbuRxFN34pump</t>
        </is>
      </c>
      <c r="B137" t="inlineStr">
        <is>
          <t>LT</t>
        </is>
      </c>
      <c r="C137" t="n">
        <v>4</v>
      </c>
      <c r="D137" t="n">
        <v>0.403</v>
      </c>
      <c r="E137" t="n">
        <v>-1</v>
      </c>
      <c r="F137" t="n">
        <v>2.95</v>
      </c>
      <c r="G137" t="n">
        <v>3.35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HYPERLINK("https://www.defined.fi/sol/4y5iH8wcGL1Q3BrVXUTtZgm1iniyRVhfbuRxFN34pump?maker=6YHcrghddkYMf6zu9vs8WtZkBUMBTEQvvSPVUEqnDYXf","https://www.defined.fi/sol/4y5iH8wcGL1Q3BrVXUTtZgm1iniyRVhfbuRxFN34pump?maker=6YHcrghddkYMf6zu9vs8WtZkBUMBTEQvvSPVUEqnDYXf")</f>
        <v/>
      </c>
      <c r="M137">
        <f>HYPERLINK("https://dexscreener.com/solana/4y5iH8wcGL1Q3BrVXUTtZgm1iniyRVhfbuRxFN34pump?maker=6YHcrghddkYMf6zu9vs8WtZkBUMBTEQvvSPVUEqnDYXf","https://dexscreener.com/solana/4y5iH8wcGL1Q3BrVXUTtZgm1iniyRVhfbuRxFN34pump?maker=6YHcrghddkYMf6zu9vs8WtZkBUMBTEQvvSPVUEqnDYXf")</f>
        <v/>
      </c>
    </row>
    <row r="138">
      <c r="A138" t="inlineStr">
        <is>
          <t>3eDnzSBjgYT6Ycu5FQrh6U4KVsMCXJydsbyUX8yvpump</t>
        </is>
      </c>
      <c r="B138" t="inlineStr">
        <is>
          <t>SMLV</t>
        </is>
      </c>
      <c r="C138" t="n">
        <v>4</v>
      </c>
      <c r="D138" t="n">
        <v>-0.171</v>
      </c>
      <c r="E138" t="n">
        <v>-0.04</v>
      </c>
      <c r="F138" t="n">
        <v>4.83</v>
      </c>
      <c r="G138" t="n">
        <v>4.66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HYPERLINK("https://www.defined.fi/sol/3eDnzSBjgYT6Ycu5FQrh6U4KVsMCXJydsbyUX8yvpump?maker=6YHcrghddkYMf6zu9vs8WtZkBUMBTEQvvSPVUEqnDYXf","https://www.defined.fi/sol/3eDnzSBjgYT6Ycu5FQrh6U4KVsMCXJydsbyUX8yvpump?maker=6YHcrghddkYMf6zu9vs8WtZkBUMBTEQvvSPVUEqnDYXf")</f>
        <v/>
      </c>
      <c r="M138">
        <f>HYPERLINK("https://dexscreener.com/solana/3eDnzSBjgYT6Ycu5FQrh6U4KVsMCXJydsbyUX8yvpump?maker=6YHcrghddkYMf6zu9vs8WtZkBUMBTEQvvSPVUEqnDYXf","https://dexscreener.com/solana/3eDnzSBjgYT6Ycu5FQrh6U4KVsMCXJydsbyUX8yvpump?maker=6YHcrghddkYMf6zu9vs8WtZkBUMBTEQvvSPVUEqnDYXf")</f>
        <v/>
      </c>
    </row>
    <row r="139">
      <c r="A139" t="inlineStr">
        <is>
          <t>426RiNmxtNgLwjvtz59s5fdznHjjBkEymzMypxRepump</t>
        </is>
      </c>
      <c r="B139" t="inlineStr">
        <is>
          <t>%63%61%74</t>
        </is>
      </c>
      <c r="C139" t="n">
        <v>4</v>
      </c>
      <c r="D139" t="n">
        <v>-1.64</v>
      </c>
      <c r="E139" t="n">
        <v>-1</v>
      </c>
      <c r="F139" t="n">
        <v>2.92</v>
      </c>
      <c r="G139" t="n">
        <v>0</v>
      </c>
      <c r="H139" t="n">
        <v>1</v>
      </c>
      <c r="I139" t="n">
        <v>0</v>
      </c>
      <c r="J139" t="n">
        <v>-1</v>
      </c>
      <c r="K139" t="n">
        <v>-1</v>
      </c>
      <c r="L139">
        <f>HYPERLINK("https://www.defined.fi/sol/426RiNmxtNgLwjvtz59s5fdznHjjBkEymzMypxRepump?maker=6YHcrghddkYMf6zu9vs8WtZkBUMBTEQvvSPVUEqnDYXf","https://www.defined.fi/sol/426RiNmxtNgLwjvtz59s5fdznHjjBkEymzMypxRepump?maker=6YHcrghddkYMf6zu9vs8WtZkBUMBTEQvvSPVUEqnDYXf")</f>
        <v/>
      </c>
      <c r="M139">
        <f>HYPERLINK("https://dexscreener.com/solana/426RiNmxtNgLwjvtz59s5fdznHjjBkEymzMypxRepump?maker=6YHcrghddkYMf6zu9vs8WtZkBUMBTEQvvSPVUEqnDYXf","https://dexscreener.com/solana/426RiNmxtNgLwjvtz59s5fdznHjjBkEymzMypxRepump?maker=6YHcrghddkYMf6zu9vs8WtZkBUMBTEQvvSPVUEqnDYXf")</f>
        <v/>
      </c>
    </row>
    <row r="140">
      <c r="A140" t="inlineStr">
        <is>
          <t>9HBZEis8XnyWY8vNPVhzKKLY68byzH4gijXid7LTpump</t>
        </is>
      </c>
      <c r="B140" t="inlineStr">
        <is>
          <t>Aibo</t>
        </is>
      </c>
      <c r="C140" t="n">
        <v>4</v>
      </c>
      <c r="D140" t="n">
        <v>11.01</v>
      </c>
      <c r="E140" t="n">
        <v>3.84</v>
      </c>
      <c r="F140" t="n">
        <v>2.86</v>
      </c>
      <c r="G140" t="n">
        <v>13.29</v>
      </c>
      <c r="H140" t="n">
        <v>1</v>
      </c>
      <c r="I140" t="n">
        <v>3</v>
      </c>
      <c r="J140" t="n">
        <v>-1</v>
      </c>
      <c r="K140" t="n">
        <v>-1</v>
      </c>
      <c r="L140">
        <f>HYPERLINK("https://www.defined.fi/sol/9HBZEis8XnyWY8vNPVhzKKLY68byzH4gijXid7LTpump?maker=6YHcrghddkYMf6zu9vs8WtZkBUMBTEQvvSPVUEqnDYXf","https://www.defined.fi/sol/9HBZEis8XnyWY8vNPVhzKKLY68byzH4gijXid7LTpump?maker=6YHcrghddkYMf6zu9vs8WtZkBUMBTEQvvSPVUEqnDYXf")</f>
        <v/>
      </c>
      <c r="M140">
        <f>HYPERLINK("https://dexscreener.com/solana/9HBZEis8XnyWY8vNPVhzKKLY68byzH4gijXid7LTpump?maker=6YHcrghddkYMf6zu9vs8WtZkBUMBTEQvvSPVUEqnDYXf","https://dexscreener.com/solana/9HBZEis8XnyWY8vNPVhzKKLY68byzH4gijXid7LTpump?maker=6YHcrghddkYMf6zu9vs8WtZkBUMBTEQvvSPVUEqnDYXf")</f>
        <v/>
      </c>
    </row>
    <row r="141">
      <c r="A141" t="inlineStr">
        <is>
          <t>9NxRqJWLKTvVaevx5eZne8QyRutVDohF1vAR4sywpump</t>
        </is>
      </c>
      <c r="B141" t="inlineStr">
        <is>
          <t>Effective</t>
        </is>
      </c>
      <c r="C141" t="n">
        <v>4</v>
      </c>
      <c r="D141" t="n">
        <v>2.88</v>
      </c>
      <c r="E141" t="n">
        <v>0.3</v>
      </c>
      <c r="F141" t="n">
        <v>9.699999999999999</v>
      </c>
      <c r="G141" t="n">
        <v>12.58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HYPERLINK("https://www.defined.fi/sol/9NxRqJWLKTvVaevx5eZne8QyRutVDohF1vAR4sywpump?maker=6YHcrghddkYMf6zu9vs8WtZkBUMBTEQvvSPVUEqnDYXf","https://www.defined.fi/sol/9NxRqJWLKTvVaevx5eZne8QyRutVDohF1vAR4sywpump?maker=6YHcrghddkYMf6zu9vs8WtZkBUMBTEQvvSPVUEqnDYXf")</f>
        <v/>
      </c>
      <c r="M141">
        <f>HYPERLINK("https://dexscreener.com/solana/9NxRqJWLKTvVaevx5eZne8QyRutVDohF1vAR4sywpump?maker=6YHcrghddkYMf6zu9vs8WtZkBUMBTEQvvSPVUEqnDYXf","https://dexscreener.com/solana/9NxRqJWLKTvVaevx5eZne8QyRutVDohF1vAR4sywpump?maker=6YHcrghddkYMf6zu9vs8WtZkBUMBTEQvvSPVUEqnDYXf")</f>
        <v/>
      </c>
    </row>
    <row r="142">
      <c r="A142" t="inlineStr">
        <is>
          <t>3cRDED64unxqCaJVWYR1Skye7BUhcXCgwT8vvYAkpump</t>
        </is>
      </c>
      <c r="B142" t="inlineStr">
        <is>
          <t>ZACK</t>
        </is>
      </c>
      <c r="C142" t="n">
        <v>4</v>
      </c>
      <c r="D142" t="n">
        <v>-3.45</v>
      </c>
      <c r="E142" t="n">
        <v>-0.71</v>
      </c>
      <c r="F142" t="n">
        <v>4.84</v>
      </c>
      <c r="G142" t="n">
        <v>1.39</v>
      </c>
      <c r="H142" t="n">
        <v>2</v>
      </c>
      <c r="I142" t="n">
        <v>1</v>
      </c>
      <c r="J142" t="n">
        <v>-1</v>
      </c>
      <c r="K142" t="n">
        <v>-1</v>
      </c>
      <c r="L142">
        <f>HYPERLINK("https://www.defined.fi/sol/3cRDED64unxqCaJVWYR1Skye7BUhcXCgwT8vvYAkpump?maker=6YHcrghddkYMf6zu9vs8WtZkBUMBTEQvvSPVUEqnDYXf","https://www.defined.fi/sol/3cRDED64unxqCaJVWYR1Skye7BUhcXCgwT8vvYAkpump?maker=6YHcrghddkYMf6zu9vs8WtZkBUMBTEQvvSPVUEqnDYXf")</f>
        <v/>
      </c>
      <c r="M142">
        <f>HYPERLINK("https://dexscreener.com/solana/3cRDED64unxqCaJVWYR1Skye7BUhcXCgwT8vvYAkpump?maker=6YHcrghddkYMf6zu9vs8WtZkBUMBTEQvvSPVUEqnDYXf","https://dexscreener.com/solana/3cRDED64unxqCaJVWYR1Skye7BUhcXCgwT8vvYAkpump?maker=6YHcrghddkYMf6zu9vs8WtZkBUMBTEQvvSPVUEqnDYXf")</f>
        <v/>
      </c>
    </row>
    <row r="143">
      <c r="A143" t="inlineStr">
        <is>
          <t>DV8gmNDN6ea7ZhjSAnthZJsoYRcCkxDi8GNACQQGpump</t>
        </is>
      </c>
      <c r="B143" t="inlineStr">
        <is>
          <t>repl</t>
        </is>
      </c>
      <c r="C143" t="n">
        <v>4</v>
      </c>
      <c r="D143" t="n">
        <v>-0.312</v>
      </c>
      <c r="E143" t="n">
        <v>-1</v>
      </c>
      <c r="F143" t="n">
        <v>4.98</v>
      </c>
      <c r="G143" t="n">
        <v>4.67</v>
      </c>
      <c r="H143" t="n">
        <v>1</v>
      </c>
      <c r="I143" t="n">
        <v>1</v>
      </c>
      <c r="J143" t="n">
        <v>-1</v>
      </c>
      <c r="K143" t="n">
        <v>-1</v>
      </c>
      <c r="L143">
        <f>HYPERLINK("https://www.defined.fi/sol/DV8gmNDN6ea7ZhjSAnthZJsoYRcCkxDi8GNACQQGpump?maker=6YHcrghddkYMf6zu9vs8WtZkBUMBTEQvvSPVUEqnDYXf","https://www.defined.fi/sol/DV8gmNDN6ea7ZhjSAnthZJsoYRcCkxDi8GNACQQGpump?maker=6YHcrghddkYMf6zu9vs8WtZkBUMBTEQvvSPVUEqnDYXf")</f>
        <v/>
      </c>
      <c r="M143">
        <f>HYPERLINK("https://dexscreener.com/solana/DV8gmNDN6ea7ZhjSAnthZJsoYRcCkxDi8GNACQQGpump?maker=6YHcrghddkYMf6zu9vs8WtZkBUMBTEQvvSPVUEqnDYXf","https://dexscreener.com/solana/DV8gmNDN6ea7ZhjSAnthZJsoYRcCkxDi8GNACQQGpump?maker=6YHcrghddkYMf6zu9vs8WtZkBUMBTEQvvSPVUEqnDYXf")</f>
        <v/>
      </c>
    </row>
    <row r="144">
      <c r="A144" t="inlineStr">
        <is>
          <t>6q2zxBVmjLZQLLDPfqhYXKoxq6LH1NDtCD6EYnFupump</t>
        </is>
      </c>
      <c r="B144" t="inlineStr">
        <is>
          <t>FATE</t>
        </is>
      </c>
      <c r="C144" t="n">
        <v>4</v>
      </c>
      <c r="D144" t="n">
        <v>-2</v>
      </c>
      <c r="E144" t="n">
        <v>-1</v>
      </c>
      <c r="F144" t="n">
        <v>8.01</v>
      </c>
      <c r="G144" t="n">
        <v>6.01</v>
      </c>
      <c r="H144" t="n">
        <v>2</v>
      </c>
      <c r="I144" t="n">
        <v>1</v>
      </c>
      <c r="J144" t="n">
        <v>-1</v>
      </c>
      <c r="K144" t="n">
        <v>-1</v>
      </c>
      <c r="L144">
        <f>HYPERLINK("https://www.defined.fi/sol/6q2zxBVmjLZQLLDPfqhYXKoxq6LH1NDtCD6EYnFupump?maker=6YHcrghddkYMf6zu9vs8WtZkBUMBTEQvvSPVUEqnDYXf","https://www.defined.fi/sol/6q2zxBVmjLZQLLDPfqhYXKoxq6LH1NDtCD6EYnFupump?maker=6YHcrghddkYMf6zu9vs8WtZkBUMBTEQvvSPVUEqnDYXf")</f>
        <v/>
      </c>
      <c r="M144">
        <f>HYPERLINK("https://dexscreener.com/solana/6q2zxBVmjLZQLLDPfqhYXKoxq6LH1NDtCD6EYnFupump?maker=6YHcrghddkYMf6zu9vs8WtZkBUMBTEQvvSPVUEqnDYXf","https://dexscreener.com/solana/6q2zxBVmjLZQLLDPfqhYXKoxq6LH1NDtCD6EYnFupump?maker=6YHcrghddkYMf6zu9vs8WtZkBUMBTEQvvSPVUEqnDYXf")</f>
        <v/>
      </c>
    </row>
    <row r="145">
      <c r="A145" t="inlineStr">
        <is>
          <t>82QjqWG4Fyk2FGQF8j1qzKRdr6416J6KLWtmeWbSpump</t>
        </is>
      </c>
      <c r="B145" t="inlineStr">
        <is>
          <t>BoDi</t>
        </is>
      </c>
      <c r="C145" t="n">
        <v>5</v>
      </c>
      <c r="D145" t="n">
        <v>3.26</v>
      </c>
      <c r="E145" t="n">
        <v>0.33</v>
      </c>
      <c r="F145" t="n">
        <v>9.880000000000001</v>
      </c>
      <c r="G145" t="n">
        <v>13.14</v>
      </c>
      <c r="H145" t="n">
        <v>1</v>
      </c>
      <c r="I145" t="n">
        <v>3</v>
      </c>
      <c r="J145" t="n">
        <v>-1</v>
      </c>
      <c r="K145" t="n">
        <v>-1</v>
      </c>
      <c r="L145">
        <f>HYPERLINK("https://www.defined.fi/sol/82QjqWG4Fyk2FGQF8j1qzKRdr6416J6KLWtmeWbSpump?maker=6YHcrghddkYMf6zu9vs8WtZkBUMBTEQvvSPVUEqnDYXf","https://www.defined.fi/sol/82QjqWG4Fyk2FGQF8j1qzKRdr6416J6KLWtmeWbSpump?maker=6YHcrghddkYMf6zu9vs8WtZkBUMBTEQvvSPVUEqnDYXf")</f>
        <v/>
      </c>
      <c r="M145">
        <f>HYPERLINK("https://dexscreener.com/solana/82QjqWG4Fyk2FGQF8j1qzKRdr6416J6KLWtmeWbSpump?maker=6YHcrghddkYMf6zu9vs8WtZkBUMBTEQvvSPVUEqnDYXf","https://dexscreener.com/solana/82QjqWG4Fyk2FGQF8j1qzKRdr6416J6KLWtmeWbSpump?maker=6YHcrghddkYMf6zu9vs8WtZkBUMBTEQvvSPVUEqnDYXf")</f>
        <v/>
      </c>
    </row>
    <row r="146">
      <c r="A146" t="inlineStr">
        <is>
          <t>7Ye8Me4DKAsDHXoBib48FwpiGgBdFLMiCJ9V4TsJpump</t>
        </is>
      </c>
      <c r="B146" t="inlineStr">
        <is>
          <t>teddy</t>
        </is>
      </c>
      <c r="C146" t="n">
        <v>5</v>
      </c>
      <c r="D146" t="n">
        <v>-4.13</v>
      </c>
      <c r="E146" t="n">
        <v>-0.86</v>
      </c>
      <c r="F146" t="n">
        <v>4.81</v>
      </c>
      <c r="G146" t="n">
        <v>0.6850000000000001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HYPERLINK("https://www.defined.fi/sol/7Ye8Me4DKAsDHXoBib48FwpiGgBdFLMiCJ9V4TsJpump?maker=6YHcrghddkYMf6zu9vs8WtZkBUMBTEQvvSPVUEqnDYXf","https://www.defined.fi/sol/7Ye8Me4DKAsDHXoBib48FwpiGgBdFLMiCJ9V4TsJpump?maker=6YHcrghddkYMf6zu9vs8WtZkBUMBTEQvvSPVUEqnDYXf")</f>
        <v/>
      </c>
      <c r="M146">
        <f>HYPERLINK("https://dexscreener.com/solana/7Ye8Me4DKAsDHXoBib48FwpiGgBdFLMiCJ9V4TsJpump?maker=6YHcrghddkYMf6zu9vs8WtZkBUMBTEQvvSPVUEqnDYXf","https://dexscreener.com/solana/7Ye8Me4DKAsDHXoBib48FwpiGgBdFLMiCJ9V4TsJpump?maker=6YHcrghddkYMf6zu9vs8WtZkBUMBTEQvvSPVUEqnDYXf")</f>
        <v/>
      </c>
    </row>
    <row r="147">
      <c r="A147" t="inlineStr">
        <is>
          <t>7y8hc5JzG4Pk9U3rALdPv6aywkHbQRwEB6WTYHvYpump</t>
        </is>
      </c>
      <c r="B147" t="inlineStr">
        <is>
          <t>GOATSE</t>
        </is>
      </c>
      <c r="C147" t="n">
        <v>5</v>
      </c>
      <c r="D147" t="n">
        <v>10.09</v>
      </c>
      <c r="E147" t="n">
        <v>-1</v>
      </c>
      <c r="F147" t="n">
        <v>2.89</v>
      </c>
      <c r="G147" t="n">
        <v>12.99</v>
      </c>
      <c r="H147" t="n">
        <v>1</v>
      </c>
      <c r="I147" t="n">
        <v>3</v>
      </c>
      <c r="J147" t="n">
        <v>-1</v>
      </c>
      <c r="K147" t="n">
        <v>-1</v>
      </c>
      <c r="L147">
        <f>HYPERLINK("https://www.defined.fi/sol/7y8hc5JzG4Pk9U3rALdPv6aywkHbQRwEB6WTYHvYpump?maker=6YHcrghddkYMf6zu9vs8WtZkBUMBTEQvvSPVUEqnDYXf","https://www.defined.fi/sol/7y8hc5JzG4Pk9U3rALdPv6aywkHbQRwEB6WTYHvYpump?maker=6YHcrghddkYMf6zu9vs8WtZkBUMBTEQvvSPVUEqnDYXf")</f>
        <v/>
      </c>
      <c r="M147">
        <f>HYPERLINK("https://dexscreener.com/solana/7y8hc5JzG4Pk9U3rALdPv6aywkHbQRwEB6WTYHvYpump?maker=6YHcrghddkYMf6zu9vs8WtZkBUMBTEQvvSPVUEqnDYXf","https://dexscreener.com/solana/7y8hc5JzG4Pk9U3rALdPv6aywkHbQRwEB6WTYHvYpump?maker=6YHcrghddkYMf6zu9vs8WtZkBUMBTEQvvSPVUEqnDYXf")</f>
        <v/>
      </c>
    </row>
    <row r="148">
      <c r="A148" t="inlineStr">
        <is>
          <t>5cvA4oDAWVErN7cV2hen6We5pZ2hWEAzuLw9TSKbpump</t>
        </is>
      </c>
      <c r="B148" t="inlineStr">
        <is>
          <t>luna</t>
        </is>
      </c>
      <c r="C148" t="n">
        <v>5</v>
      </c>
      <c r="D148" t="n">
        <v>7.49</v>
      </c>
      <c r="E148" t="n">
        <v>1.52</v>
      </c>
      <c r="F148" t="n">
        <v>4.93</v>
      </c>
      <c r="G148" t="n">
        <v>12.42</v>
      </c>
      <c r="H148" t="n">
        <v>1</v>
      </c>
      <c r="I148" t="n">
        <v>3</v>
      </c>
      <c r="J148" t="n">
        <v>-1</v>
      </c>
      <c r="K148" t="n">
        <v>-1</v>
      </c>
      <c r="L148">
        <f>HYPERLINK("https://www.defined.fi/sol/5cvA4oDAWVErN7cV2hen6We5pZ2hWEAzuLw9TSKbpump?maker=6YHcrghddkYMf6zu9vs8WtZkBUMBTEQvvSPVUEqnDYXf","https://www.defined.fi/sol/5cvA4oDAWVErN7cV2hen6We5pZ2hWEAzuLw9TSKbpump?maker=6YHcrghddkYMf6zu9vs8WtZkBUMBTEQvvSPVUEqnDYXf")</f>
        <v/>
      </c>
      <c r="M148">
        <f>HYPERLINK("https://dexscreener.com/solana/5cvA4oDAWVErN7cV2hen6We5pZ2hWEAzuLw9TSKbpump?maker=6YHcrghddkYMf6zu9vs8WtZkBUMBTEQvvSPVUEqnDYXf","https://dexscreener.com/solana/5cvA4oDAWVErN7cV2hen6We5pZ2hWEAzuLw9TSKbpump?maker=6YHcrghddkYMf6zu9vs8WtZkBUMBTEQvvSPVUEqnDYXf")</f>
        <v/>
      </c>
    </row>
    <row r="149">
      <c r="A149" t="inlineStr">
        <is>
          <t>DGJQKgAREnzPjTz6eaXWcS21ESXiJg56QuF59i7Bpump</t>
        </is>
      </c>
      <c r="B149" t="inlineStr">
        <is>
          <t>Andy</t>
        </is>
      </c>
      <c r="C149" t="n">
        <v>5</v>
      </c>
      <c r="D149" t="n">
        <v>-0.031</v>
      </c>
      <c r="E149" t="n">
        <v>-1</v>
      </c>
      <c r="F149" t="n">
        <v>5.99</v>
      </c>
      <c r="G149" t="n">
        <v>5.96</v>
      </c>
      <c r="H149" t="n">
        <v>2</v>
      </c>
      <c r="I149" t="n">
        <v>1</v>
      </c>
      <c r="J149" t="n">
        <v>-1</v>
      </c>
      <c r="K149" t="n">
        <v>-1</v>
      </c>
      <c r="L149">
        <f>HYPERLINK("https://www.defined.fi/sol/DGJQKgAREnzPjTz6eaXWcS21ESXiJg56QuF59i7Bpump?maker=6YHcrghddkYMf6zu9vs8WtZkBUMBTEQvvSPVUEqnDYXf","https://www.defined.fi/sol/DGJQKgAREnzPjTz6eaXWcS21ESXiJg56QuF59i7Bpump?maker=6YHcrghddkYMf6zu9vs8WtZkBUMBTEQvvSPVUEqnDYXf")</f>
        <v/>
      </c>
      <c r="M149">
        <f>HYPERLINK("https://dexscreener.com/solana/DGJQKgAREnzPjTz6eaXWcS21ESXiJg56QuF59i7Bpump?maker=6YHcrghddkYMf6zu9vs8WtZkBUMBTEQvvSPVUEqnDYXf","https://dexscreener.com/solana/DGJQKgAREnzPjTz6eaXWcS21ESXiJg56QuF59i7Bpump?maker=6YHcrghddkYMf6zu9vs8WtZkBUMBTEQvvSPVUEqnDYXf")</f>
        <v/>
      </c>
    </row>
    <row r="150">
      <c r="A150" t="inlineStr">
        <is>
          <t>HdueYRoX7NsgDGBJkdcoeanNQk5HGHhCyzDpaSkspump</t>
        </is>
      </c>
      <c r="B150" t="inlineStr">
        <is>
          <t>SandyAI</t>
        </is>
      </c>
      <c r="C150" t="n">
        <v>5</v>
      </c>
      <c r="D150" t="n">
        <v>-2.83</v>
      </c>
      <c r="E150" t="n">
        <v>-0.36</v>
      </c>
      <c r="F150" t="n">
        <v>7.9</v>
      </c>
      <c r="G150" t="n">
        <v>5.07</v>
      </c>
      <c r="H150" t="n">
        <v>2</v>
      </c>
      <c r="I150" t="n">
        <v>2</v>
      </c>
      <c r="J150" t="n">
        <v>-1</v>
      </c>
      <c r="K150" t="n">
        <v>-1</v>
      </c>
      <c r="L150">
        <f>HYPERLINK("https://www.defined.fi/sol/HdueYRoX7NsgDGBJkdcoeanNQk5HGHhCyzDpaSkspump?maker=6YHcrghddkYMf6zu9vs8WtZkBUMBTEQvvSPVUEqnDYXf","https://www.defined.fi/sol/HdueYRoX7NsgDGBJkdcoeanNQk5HGHhCyzDpaSkspump?maker=6YHcrghddkYMf6zu9vs8WtZkBUMBTEQvvSPVUEqnDYXf")</f>
        <v/>
      </c>
      <c r="M150">
        <f>HYPERLINK("https://dexscreener.com/solana/HdueYRoX7NsgDGBJkdcoeanNQk5HGHhCyzDpaSkspump?maker=6YHcrghddkYMf6zu9vs8WtZkBUMBTEQvvSPVUEqnDYXf","https://dexscreener.com/solana/HdueYRoX7NsgDGBJkdcoeanNQk5HGHhCyzDpaSkspump?maker=6YHcrghddkYMf6zu9vs8WtZkBUMBTEQvvSPVUEqnDYXf")</f>
        <v/>
      </c>
    </row>
    <row r="151">
      <c r="A151" t="inlineStr">
        <is>
          <t>PVH5fjaxG1fvTc9fkisXe75EgmmRmexrbnksqZcpump</t>
        </is>
      </c>
      <c r="B151" t="inlineStr">
        <is>
          <t>Synod</t>
        </is>
      </c>
      <c r="C151" t="n">
        <v>5</v>
      </c>
      <c r="D151" t="n">
        <v>1.78</v>
      </c>
      <c r="E151" t="n">
        <v>-1</v>
      </c>
      <c r="F151" t="n">
        <v>2.97</v>
      </c>
      <c r="G151" t="n">
        <v>4.75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HYPERLINK("https://www.defined.fi/sol/PVH5fjaxG1fvTc9fkisXe75EgmmRmexrbnksqZcpump?maker=6YHcrghddkYMf6zu9vs8WtZkBUMBTEQvvSPVUEqnDYXf","https://www.defined.fi/sol/PVH5fjaxG1fvTc9fkisXe75EgmmRmexrbnksqZcpump?maker=6YHcrghddkYMf6zu9vs8WtZkBUMBTEQvvSPVUEqnDYXf")</f>
        <v/>
      </c>
      <c r="M151">
        <f>HYPERLINK("https://dexscreener.com/solana/PVH5fjaxG1fvTc9fkisXe75EgmmRmexrbnksqZcpump?maker=6YHcrghddkYMf6zu9vs8WtZkBUMBTEQvvSPVUEqnDYXf","https://dexscreener.com/solana/PVH5fjaxG1fvTc9fkisXe75EgmmRmexrbnksqZcpump?maker=6YHcrghddkYMf6zu9vs8WtZkBUMBTEQvvSPVUEqnDYXf")</f>
        <v/>
      </c>
    </row>
    <row r="152">
      <c r="A152" t="inlineStr">
        <is>
          <t>39qibQxVzemuZTEvjSB7NePhw9WyyHdQCqP8xmBMpump</t>
        </is>
      </c>
      <c r="B152" t="inlineStr">
        <is>
          <t>MemesAI</t>
        </is>
      </c>
      <c r="C152" t="n">
        <v>5</v>
      </c>
      <c r="D152" t="n">
        <v>0.417</v>
      </c>
      <c r="E152" t="n">
        <v>0.04</v>
      </c>
      <c r="F152" t="n">
        <v>9.779999999999999</v>
      </c>
      <c r="G152" t="n">
        <v>10.2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HYPERLINK("https://www.defined.fi/sol/39qibQxVzemuZTEvjSB7NePhw9WyyHdQCqP8xmBMpump?maker=6YHcrghddkYMf6zu9vs8WtZkBUMBTEQvvSPVUEqnDYXf","https://www.defined.fi/sol/39qibQxVzemuZTEvjSB7NePhw9WyyHdQCqP8xmBMpump?maker=6YHcrghddkYMf6zu9vs8WtZkBUMBTEQvvSPVUEqnDYXf")</f>
        <v/>
      </c>
      <c r="M152">
        <f>HYPERLINK("https://dexscreener.com/solana/39qibQxVzemuZTEvjSB7NePhw9WyyHdQCqP8xmBMpump?maker=6YHcrghddkYMf6zu9vs8WtZkBUMBTEQvvSPVUEqnDYXf","https://dexscreener.com/solana/39qibQxVzemuZTEvjSB7NePhw9WyyHdQCqP8xmBMpump?maker=6YHcrghddkYMf6zu9vs8WtZkBUMBTEQvvSPVUEqnDYXf")</f>
        <v/>
      </c>
    </row>
    <row r="153">
      <c r="A153" t="inlineStr">
        <is>
          <t>7FVL2nHP6oLgFK9b7nBJmpUv8Pdimou5jyYes24Zpump</t>
        </is>
      </c>
      <c r="B153" t="inlineStr">
        <is>
          <t>SHEGEN</t>
        </is>
      </c>
      <c r="C153" t="n">
        <v>5</v>
      </c>
      <c r="D153" t="n">
        <v>-11.3</v>
      </c>
      <c r="E153" t="n">
        <v>-0.57</v>
      </c>
      <c r="F153" t="n">
        <v>19.72</v>
      </c>
      <c r="G153" t="n">
        <v>8.42</v>
      </c>
      <c r="H153" t="n">
        <v>2</v>
      </c>
      <c r="I153" t="n">
        <v>1</v>
      </c>
      <c r="J153" t="n">
        <v>-1</v>
      </c>
      <c r="K153" t="n">
        <v>-1</v>
      </c>
      <c r="L153">
        <f>HYPERLINK("https://www.defined.fi/sol/7FVL2nHP6oLgFK9b7nBJmpUv8Pdimou5jyYes24Zpump?maker=6YHcrghddkYMf6zu9vs8WtZkBUMBTEQvvSPVUEqnDYXf","https://www.defined.fi/sol/7FVL2nHP6oLgFK9b7nBJmpUv8Pdimou5jyYes24Zpump?maker=6YHcrghddkYMf6zu9vs8WtZkBUMBTEQvvSPVUEqnDYXf")</f>
        <v/>
      </c>
      <c r="M153">
        <f>HYPERLINK("https://dexscreener.com/solana/7FVL2nHP6oLgFK9b7nBJmpUv8Pdimou5jyYes24Zpump?maker=6YHcrghddkYMf6zu9vs8WtZkBUMBTEQvvSPVUEqnDYXf","https://dexscreener.com/solana/7FVL2nHP6oLgFK9b7nBJmpUv8Pdimou5jyYes24Zpump?maker=6YHcrghddkYMf6zu9vs8WtZkBUMBTEQvvSPVUEqnDYXf")</f>
        <v/>
      </c>
    </row>
    <row r="154">
      <c r="A154" t="inlineStr">
        <is>
          <t>AeCvBkc3b3dW95stYfxRACCqD97qVNbysUWFF41apump</t>
        </is>
      </c>
      <c r="B154" t="inlineStr">
        <is>
          <t>Fi</t>
        </is>
      </c>
      <c r="C154" t="n">
        <v>5</v>
      </c>
      <c r="D154" t="n">
        <v>-0.074</v>
      </c>
      <c r="E154" t="n">
        <v>-1</v>
      </c>
      <c r="F154" t="n">
        <v>2.96</v>
      </c>
      <c r="G154" t="n">
        <v>2.88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HYPERLINK("https://www.defined.fi/sol/AeCvBkc3b3dW95stYfxRACCqD97qVNbysUWFF41apump?maker=6YHcrghddkYMf6zu9vs8WtZkBUMBTEQvvSPVUEqnDYXf","https://www.defined.fi/sol/AeCvBkc3b3dW95stYfxRACCqD97qVNbysUWFF41apump?maker=6YHcrghddkYMf6zu9vs8WtZkBUMBTEQvvSPVUEqnDYXf")</f>
        <v/>
      </c>
      <c r="M154">
        <f>HYPERLINK("https://dexscreener.com/solana/AeCvBkc3b3dW95stYfxRACCqD97qVNbysUWFF41apump?maker=6YHcrghddkYMf6zu9vs8WtZkBUMBTEQvvSPVUEqnDYXf","https://dexscreener.com/solana/AeCvBkc3b3dW95stYfxRACCqD97qVNbysUWFF41apump?maker=6YHcrghddkYMf6zu9vs8WtZkBUMBTEQvvSPVUEqnDYXf")</f>
        <v/>
      </c>
    </row>
    <row r="155">
      <c r="A155" t="inlineStr">
        <is>
          <t>EDJEh83Epjcc5gBUsMoVUErkpAKfcE7irmb9kPkqpump</t>
        </is>
      </c>
      <c r="B155" t="inlineStr">
        <is>
          <t>IHET</t>
        </is>
      </c>
      <c r="C155" t="n">
        <v>5</v>
      </c>
      <c r="D155" t="n">
        <v>6.45</v>
      </c>
      <c r="E155" t="n">
        <v>1.29</v>
      </c>
      <c r="F155" t="n">
        <v>5</v>
      </c>
      <c r="G155" t="n">
        <v>11.45</v>
      </c>
      <c r="H155" t="n">
        <v>1</v>
      </c>
      <c r="I155" t="n">
        <v>2</v>
      </c>
      <c r="J155" t="n">
        <v>-1</v>
      </c>
      <c r="K155" t="n">
        <v>-1</v>
      </c>
      <c r="L155">
        <f>HYPERLINK("https://www.defined.fi/sol/EDJEh83Epjcc5gBUsMoVUErkpAKfcE7irmb9kPkqpump?maker=6YHcrghddkYMf6zu9vs8WtZkBUMBTEQvvSPVUEqnDYXf","https://www.defined.fi/sol/EDJEh83Epjcc5gBUsMoVUErkpAKfcE7irmb9kPkqpump?maker=6YHcrghddkYMf6zu9vs8WtZkBUMBTEQvvSPVUEqnDYXf")</f>
        <v/>
      </c>
      <c r="M155">
        <f>HYPERLINK("https://dexscreener.com/solana/EDJEh83Epjcc5gBUsMoVUErkpAKfcE7irmb9kPkqpump?maker=6YHcrghddkYMf6zu9vs8WtZkBUMBTEQvvSPVUEqnDYXf","https://dexscreener.com/solana/EDJEh83Epjcc5gBUsMoVUErkpAKfcE7irmb9kPkqpump?maker=6YHcrghddkYMf6zu9vs8WtZkBUMBTEQvvSPVUEqnDYXf")</f>
        <v/>
      </c>
    </row>
    <row r="156">
      <c r="A156" t="inlineStr">
        <is>
          <t>8iWsK2WH3AGviQwAnt43zvc8yLy6QMUSuv8PK2A7pump</t>
        </is>
      </c>
      <c r="B156" t="inlineStr">
        <is>
          <t>unknown_8iWs</t>
        </is>
      </c>
      <c r="C156" t="n">
        <v>5</v>
      </c>
      <c r="D156" t="n">
        <v>33.81</v>
      </c>
      <c r="E156" t="n">
        <v>0.19</v>
      </c>
      <c r="F156" t="n">
        <v>176.9</v>
      </c>
      <c r="G156" t="n">
        <v>210.7</v>
      </c>
      <c r="H156" t="n">
        <v>8</v>
      </c>
      <c r="I156" t="n">
        <v>8</v>
      </c>
      <c r="J156" t="n">
        <v>-1</v>
      </c>
      <c r="K156" t="n">
        <v>-1</v>
      </c>
      <c r="L156">
        <f>HYPERLINK("https://www.defined.fi/sol/8iWsK2WH3AGviQwAnt43zvc8yLy6QMUSuv8PK2A7pump?maker=6YHcrghddkYMf6zu9vs8WtZkBUMBTEQvvSPVUEqnDYXf","https://www.defined.fi/sol/8iWsK2WH3AGviQwAnt43zvc8yLy6QMUSuv8PK2A7pump?maker=6YHcrghddkYMf6zu9vs8WtZkBUMBTEQvvSPVUEqnDYXf")</f>
        <v/>
      </c>
      <c r="M156">
        <f>HYPERLINK("https://dexscreener.com/solana/8iWsK2WH3AGviQwAnt43zvc8yLy6QMUSuv8PK2A7pump?maker=6YHcrghddkYMf6zu9vs8WtZkBUMBTEQvvSPVUEqnDYXf","https://dexscreener.com/solana/8iWsK2WH3AGviQwAnt43zvc8yLy6QMUSuv8PK2A7pump?maker=6YHcrghddkYMf6zu9vs8WtZkBUMBTEQvvSPVUEqnDYXf")</f>
        <v/>
      </c>
    </row>
    <row r="157">
      <c r="A157" t="inlineStr">
        <is>
          <t>8Mv4goyBbtqt8dw38m4vrndPJ4NcALcfaEgdjHb6pump</t>
        </is>
      </c>
      <c r="B157" t="inlineStr">
        <is>
          <t>GLOB</t>
        </is>
      </c>
      <c r="C157" t="n">
        <v>5</v>
      </c>
      <c r="D157" t="n">
        <v>1.72</v>
      </c>
      <c r="E157" t="n">
        <v>-1</v>
      </c>
      <c r="F157" t="n">
        <v>2.93</v>
      </c>
      <c r="G157" t="n">
        <v>4.65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HYPERLINK("https://www.defined.fi/sol/8Mv4goyBbtqt8dw38m4vrndPJ4NcALcfaEgdjHb6pump?maker=6YHcrghddkYMf6zu9vs8WtZkBUMBTEQvvSPVUEqnDYXf","https://www.defined.fi/sol/8Mv4goyBbtqt8dw38m4vrndPJ4NcALcfaEgdjHb6pump?maker=6YHcrghddkYMf6zu9vs8WtZkBUMBTEQvvSPVUEqnDYXf")</f>
        <v/>
      </c>
      <c r="M157">
        <f>HYPERLINK("https://dexscreener.com/solana/8Mv4goyBbtqt8dw38m4vrndPJ4NcALcfaEgdjHb6pump?maker=6YHcrghddkYMf6zu9vs8WtZkBUMBTEQvvSPVUEqnDYXf","https://dexscreener.com/solana/8Mv4goyBbtqt8dw38m4vrndPJ4NcALcfaEgdjHb6pump?maker=6YHcrghddkYMf6zu9vs8WtZkBUMBTEQvvSPVUEqnDYXf")</f>
        <v/>
      </c>
    </row>
    <row r="158">
      <c r="A158" t="inlineStr">
        <is>
          <t>4hfQJDxMFaBsHjwUd5kKsLTdvJuAqWyvuT5pUQrEpump</t>
        </is>
      </c>
      <c r="B158" t="inlineStr">
        <is>
          <t>ECHO</t>
        </is>
      </c>
      <c r="C158" t="n">
        <v>5</v>
      </c>
      <c r="D158" t="n">
        <v>8.66</v>
      </c>
      <c r="E158" t="n">
        <v>0.89</v>
      </c>
      <c r="F158" t="n">
        <v>9.779999999999999</v>
      </c>
      <c r="G158" t="n">
        <v>18.44</v>
      </c>
      <c r="H158" t="n">
        <v>1</v>
      </c>
      <c r="I158" t="n">
        <v>3</v>
      </c>
      <c r="J158" t="n">
        <v>-1</v>
      </c>
      <c r="K158" t="n">
        <v>-1</v>
      </c>
      <c r="L158">
        <f>HYPERLINK("https://www.defined.fi/sol/4hfQJDxMFaBsHjwUd5kKsLTdvJuAqWyvuT5pUQrEpump?maker=6YHcrghddkYMf6zu9vs8WtZkBUMBTEQvvSPVUEqnDYXf","https://www.defined.fi/sol/4hfQJDxMFaBsHjwUd5kKsLTdvJuAqWyvuT5pUQrEpump?maker=6YHcrghddkYMf6zu9vs8WtZkBUMBTEQvvSPVUEqnDYXf")</f>
        <v/>
      </c>
      <c r="M158">
        <f>HYPERLINK("https://dexscreener.com/solana/4hfQJDxMFaBsHjwUd5kKsLTdvJuAqWyvuT5pUQrEpump?maker=6YHcrghddkYMf6zu9vs8WtZkBUMBTEQvvSPVUEqnDYXf","https://dexscreener.com/solana/4hfQJDxMFaBsHjwUd5kKsLTdvJuAqWyvuT5pUQrEpump?maker=6YHcrghddkYMf6zu9vs8WtZkBUMBTEQvvSPVUEqnDYXf")</f>
        <v/>
      </c>
    </row>
    <row r="159">
      <c r="A159" t="inlineStr">
        <is>
          <t>8icCvBk1yN6d7uXVvkbcxnytdVjjS7RYxTLUQqKxj3w2</t>
        </is>
      </c>
      <c r="B159" t="inlineStr">
        <is>
          <t>Fairy</t>
        </is>
      </c>
      <c r="C159" t="n">
        <v>5</v>
      </c>
      <c r="D159" t="n">
        <v>4.28</v>
      </c>
      <c r="E159" t="n">
        <v>-1</v>
      </c>
      <c r="F159" t="n">
        <v>9.779999999999999</v>
      </c>
      <c r="G159" t="n">
        <v>13.84</v>
      </c>
      <c r="H159" t="n">
        <v>1</v>
      </c>
      <c r="I159" t="n">
        <v>2</v>
      </c>
      <c r="J159" t="n">
        <v>-1</v>
      </c>
      <c r="K159" t="n">
        <v>-1</v>
      </c>
      <c r="L159">
        <f>HYPERLINK("https://www.defined.fi/sol/8icCvBk1yN6d7uXVvkbcxnytdVjjS7RYxTLUQqKxj3w2?maker=6YHcrghddkYMf6zu9vs8WtZkBUMBTEQvvSPVUEqnDYXf","https://www.defined.fi/sol/8icCvBk1yN6d7uXVvkbcxnytdVjjS7RYxTLUQqKxj3w2?maker=6YHcrghddkYMf6zu9vs8WtZkBUMBTEQvvSPVUEqnDYXf")</f>
        <v/>
      </c>
      <c r="M159">
        <f>HYPERLINK("https://dexscreener.com/solana/8icCvBk1yN6d7uXVvkbcxnytdVjjS7RYxTLUQqKxj3w2?maker=6YHcrghddkYMf6zu9vs8WtZkBUMBTEQvvSPVUEqnDYXf","https://dexscreener.com/solana/8icCvBk1yN6d7uXVvkbcxnytdVjjS7RYxTLUQqKxj3w2?maker=6YHcrghddkYMf6zu9vs8WtZkBUMBTEQvvSPVUEqnDYXf")</f>
        <v/>
      </c>
    </row>
    <row r="160">
      <c r="A160" t="inlineStr">
        <is>
          <t>PaVDopXphyKZZcMQQBVxCuxaNF3QXXmrdcG2ypUpump</t>
        </is>
      </c>
      <c r="B160" t="inlineStr">
        <is>
          <t>Zoey</t>
        </is>
      </c>
      <c r="C160" t="n">
        <v>5</v>
      </c>
      <c r="D160" t="n">
        <v>-2.58</v>
      </c>
      <c r="E160" t="n">
        <v>-0.53</v>
      </c>
      <c r="F160" t="n">
        <v>4.87</v>
      </c>
      <c r="G160" t="n">
        <v>2.29</v>
      </c>
      <c r="H160" t="n">
        <v>1</v>
      </c>
      <c r="I160" t="n">
        <v>1</v>
      </c>
      <c r="J160" t="n">
        <v>-1</v>
      </c>
      <c r="K160" t="n">
        <v>-1</v>
      </c>
      <c r="L160">
        <f>HYPERLINK("https://www.defined.fi/sol/PaVDopXphyKZZcMQQBVxCuxaNF3QXXmrdcG2ypUpump?maker=6YHcrghddkYMf6zu9vs8WtZkBUMBTEQvvSPVUEqnDYXf","https://www.defined.fi/sol/PaVDopXphyKZZcMQQBVxCuxaNF3QXXmrdcG2ypUpump?maker=6YHcrghddkYMf6zu9vs8WtZkBUMBTEQvvSPVUEqnDYXf")</f>
        <v/>
      </c>
      <c r="M160">
        <f>HYPERLINK("https://dexscreener.com/solana/PaVDopXphyKZZcMQQBVxCuxaNF3QXXmrdcG2ypUpump?maker=6YHcrghddkYMf6zu9vs8WtZkBUMBTEQvvSPVUEqnDYXf","https://dexscreener.com/solana/PaVDopXphyKZZcMQQBVxCuxaNF3QXXmrdcG2ypUpump?maker=6YHcrghddkYMf6zu9vs8WtZkBUMBTEQvvSPVUEqnDYXf")</f>
        <v/>
      </c>
    </row>
    <row r="161">
      <c r="A161" t="inlineStr">
        <is>
          <t>7VNCsYv3V2Ju8JQCLhVboLjSr8fQGWrSHJobuSnPpump</t>
        </is>
      </c>
      <c r="B161" t="inlineStr">
        <is>
          <t>bagged</t>
        </is>
      </c>
      <c r="C161" t="n">
        <v>5</v>
      </c>
      <c r="D161" t="n">
        <v>-2.58</v>
      </c>
      <c r="E161" t="n">
        <v>-0.88</v>
      </c>
      <c r="F161" t="n">
        <v>2.93</v>
      </c>
      <c r="G161" t="n">
        <v>0</v>
      </c>
      <c r="H161" t="n">
        <v>1</v>
      </c>
      <c r="I161" t="n">
        <v>0</v>
      </c>
      <c r="J161" t="n">
        <v>-1</v>
      </c>
      <c r="K161" t="n">
        <v>-1</v>
      </c>
      <c r="L161">
        <f>HYPERLINK("https://www.defined.fi/sol/7VNCsYv3V2Ju8JQCLhVboLjSr8fQGWrSHJobuSnPpump?maker=6YHcrghddkYMf6zu9vs8WtZkBUMBTEQvvSPVUEqnDYXf","https://www.defined.fi/sol/7VNCsYv3V2Ju8JQCLhVboLjSr8fQGWrSHJobuSnPpump?maker=6YHcrghddkYMf6zu9vs8WtZkBUMBTEQvvSPVUEqnDYXf")</f>
        <v/>
      </c>
      <c r="M161">
        <f>HYPERLINK("https://dexscreener.com/solana/7VNCsYv3V2Ju8JQCLhVboLjSr8fQGWrSHJobuSnPpump?maker=6YHcrghddkYMf6zu9vs8WtZkBUMBTEQvvSPVUEqnDYXf","https://dexscreener.com/solana/7VNCsYv3V2Ju8JQCLhVboLjSr8fQGWrSHJobuSnPpump?maker=6YHcrghddkYMf6zu9vs8WtZkBUMBTEQvvSPVUEqnDYXf")</f>
        <v/>
      </c>
    </row>
    <row r="162">
      <c r="A162" t="inlineStr">
        <is>
          <t>9H9sNRfiuCwV4XWM8j22pVKg6ZvLciqUpJZN99Wme1TZ</t>
        </is>
      </c>
      <c r="B162" t="inlineStr">
        <is>
          <t>FATBF</t>
        </is>
      </c>
      <c r="C162" t="n">
        <v>5</v>
      </c>
      <c r="D162" t="n">
        <v>1.03</v>
      </c>
      <c r="E162" t="n">
        <v>0.11</v>
      </c>
      <c r="F162" t="n">
        <v>9.74</v>
      </c>
      <c r="G162" t="n">
        <v>10.77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HYPERLINK("https://www.defined.fi/sol/9H9sNRfiuCwV4XWM8j22pVKg6ZvLciqUpJZN99Wme1TZ?maker=6YHcrghddkYMf6zu9vs8WtZkBUMBTEQvvSPVUEqnDYXf","https://www.defined.fi/sol/9H9sNRfiuCwV4XWM8j22pVKg6ZvLciqUpJZN99Wme1TZ?maker=6YHcrghddkYMf6zu9vs8WtZkBUMBTEQvvSPVUEqnDYXf")</f>
        <v/>
      </c>
      <c r="M162">
        <f>HYPERLINK("https://dexscreener.com/solana/9H9sNRfiuCwV4XWM8j22pVKg6ZvLciqUpJZN99Wme1TZ?maker=6YHcrghddkYMf6zu9vs8WtZkBUMBTEQvvSPVUEqnDYXf","https://dexscreener.com/solana/9H9sNRfiuCwV4XWM8j22pVKg6ZvLciqUpJZN99Wme1TZ?maker=6YHcrghddkYMf6zu9vs8WtZkBUMBTEQvvSPVUEqnDYXf")</f>
        <v/>
      </c>
    </row>
    <row r="163">
      <c r="A163" t="inlineStr">
        <is>
          <t>CcBZWB4KKddUCtKnWACP9vZHU471KiakYBnDYcPNpump</t>
        </is>
      </c>
      <c r="B163" t="inlineStr">
        <is>
          <t>Strawberry</t>
        </is>
      </c>
      <c r="C163" t="n">
        <v>5</v>
      </c>
      <c r="D163" t="n">
        <v>-0.656</v>
      </c>
      <c r="E163" t="n">
        <v>-0.14</v>
      </c>
      <c r="F163" t="n">
        <v>4.85</v>
      </c>
      <c r="G163" t="n">
        <v>4.2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HYPERLINK("https://www.defined.fi/sol/CcBZWB4KKddUCtKnWACP9vZHU471KiakYBnDYcPNpump?maker=6YHcrghddkYMf6zu9vs8WtZkBUMBTEQvvSPVUEqnDYXf","https://www.defined.fi/sol/CcBZWB4KKddUCtKnWACP9vZHU471KiakYBnDYcPNpump?maker=6YHcrghddkYMf6zu9vs8WtZkBUMBTEQvvSPVUEqnDYXf")</f>
        <v/>
      </c>
      <c r="M163">
        <f>HYPERLINK("https://dexscreener.com/solana/CcBZWB4KKddUCtKnWACP9vZHU471KiakYBnDYcPNpump?maker=6YHcrghddkYMf6zu9vs8WtZkBUMBTEQvvSPVUEqnDYXf","https://dexscreener.com/solana/CcBZWB4KKddUCtKnWACP9vZHU471KiakYBnDYcPNpump?maker=6YHcrghddkYMf6zu9vs8WtZkBUMBTEQvvSPVUEqnDYXf")</f>
        <v/>
      </c>
    </row>
    <row r="164">
      <c r="A164" t="inlineStr">
        <is>
          <t>4ChEvYzHnmLohVyJybppS5coBA9649ndZBZVYRW3pump</t>
        </is>
      </c>
      <c r="B164" t="inlineStr">
        <is>
          <t>thesis</t>
        </is>
      </c>
      <c r="C164" t="n">
        <v>5</v>
      </c>
      <c r="D164" t="n">
        <v>-9.529999999999999</v>
      </c>
      <c r="E164" t="n">
        <v>-0.98</v>
      </c>
      <c r="F164" t="n">
        <v>9.720000000000001</v>
      </c>
      <c r="G164" t="n">
        <v>0</v>
      </c>
      <c r="H164" t="n">
        <v>1</v>
      </c>
      <c r="I164" t="n">
        <v>0</v>
      </c>
      <c r="J164" t="n">
        <v>-1</v>
      </c>
      <c r="K164" t="n">
        <v>-1</v>
      </c>
      <c r="L164">
        <f>HYPERLINK("https://www.defined.fi/sol/4ChEvYzHnmLohVyJybppS5coBA9649ndZBZVYRW3pump?maker=6YHcrghddkYMf6zu9vs8WtZkBUMBTEQvvSPVUEqnDYXf","https://www.defined.fi/sol/4ChEvYzHnmLohVyJybppS5coBA9649ndZBZVYRW3pump?maker=6YHcrghddkYMf6zu9vs8WtZkBUMBTEQvvSPVUEqnDYXf")</f>
        <v/>
      </c>
      <c r="M164">
        <f>HYPERLINK("https://dexscreener.com/solana/4ChEvYzHnmLohVyJybppS5coBA9649ndZBZVYRW3pump?maker=6YHcrghddkYMf6zu9vs8WtZkBUMBTEQvvSPVUEqnDYXf","https://dexscreener.com/solana/4ChEvYzHnmLohVyJybppS5coBA9649ndZBZVYRW3pump?maker=6YHcrghddkYMf6zu9vs8WtZkBUMBTEQvvSPVUEqnDYXf")</f>
        <v/>
      </c>
    </row>
    <row r="165">
      <c r="A165" t="inlineStr">
        <is>
          <t>AdnFCiHpJgxQJVZqgUSGLToRbgpkbozT6Ynpic9ipump</t>
        </is>
      </c>
      <c r="B165" t="inlineStr">
        <is>
          <t>PARABOLIC</t>
        </is>
      </c>
      <c r="C165" t="n">
        <v>5</v>
      </c>
      <c r="D165" t="n">
        <v>4.34</v>
      </c>
      <c r="E165" t="n">
        <v>0.44</v>
      </c>
      <c r="F165" t="n">
        <v>9.81</v>
      </c>
      <c r="G165" t="n">
        <v>14.15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HYPERLINK("https://www.defined.fi/sol/AdnFCiHpJgxQJVZqgUSGLToRbgpkbozT6Ynpic9ipump?maker=6YHcrghddkYMf6zu9vs8WtZkBUMBTEQvvSPVUEqnDYXf","https://www.defined.fi/sol/AdnFCiHpJgxQJVZqgUSGLToRbgpkbozT6Ynpic9ipump?maker=6YHcrghddkYMf6zu9vs8WtZkBUMBTEQvvSPVUEqnDYXf")</f>
        <v/>
      </c>
      <c r="M165">
        <f>HYPERLINK("https://dexscreener.com/solana/AdnFCiHpJgxQJVZqgUSGLToRbgpkbozT6Ynpic9ipump?maker=6YHcrghddkYMf6zu9vs8WtZkBUMBTEQvvSPVUEqnDYXf","https://dexscreener.com/solana/AdnFCiHpJgxQJVZqgUSGLToRbgpkbozT6Ynpic9ipump?maker=6YHcrghddkYMf6zu9vs8WtZkBUMBTEQvvSPVUEqnDYXf")</f>
        <v/>
      </c>
    </row>
    <row r="166">
      <c r="A166" t="inlineStr">
        <is>
          <t>8EQeemcUppYMH1T4JQSh4UNE6DLhJZV7ap6Y7k38pump</t>
        </is>
      </c>
      <c r="B166" t="inlineStr">
        <is>
          <t>RUF</t>
        </is>
      </c>
      <c r="C166" t="n">
        <v>5</v>
      </c>
      <c r="D166" t="n">
        <v>-5.8</v>
      </c>
      <c r="E166" t="n">
        <v>-0.59</v>
      </c>
      <c r="F166" t="n">
        <v>9.84</v>
      </c>
      <c r="G166" t="n">
        <v>4.04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HYPERLINK("https://www.defined.fi/sol/8EQeemcUppYMH1T4JQSh4UNE6DLhJZV7ap6Y7k38pump?maker=6YHcrghddkYMf6zu9vs8WtZkBUMBTEQvvSPVUEqnDYXf","https://www.defined.fi/sol/8EQeemcUppYMH1T4JQSh4UNE6DLhJZV7ap6Y7k38pump?maker=6YHcrghddkYMf6zu9vs8WtZkBUMBTEQvvSPVUEqnDYXf")</f>
        <v/>
      </c>
      <c r="M166">
        <f>HYPERLINK("https://dexscreener.com/solana/8EQeemcUppYMH1T4JQSh4UNE6DLhJZV7ap6Y7k38pump?maker=6YHcrghddkYMf6zu9vs8WtZkBUMBTEQvvSPVUEqnDYXf","https://dexscreener.com/solana/8EQeemcUppYMH1T4JQSh4UNE6DLhJZV7ap6Y7k38pump?maker=6YHcrghddkYMf6zu9vs8WtZkBUMBTEQvvSPVUEqnDYXf")</f>
        <v/>
      </c>
    </row>
    <row r="167">
      <c r="A167" t="inlineStr">
        <is>
          <t>BWFKLaEYDoMDYzZRB2bYLPhMJTycD9voNihvSL34pump</t>
        </is>
      </c>
      <c r="B167" t="inlineStr">
        <is>
          <t>RUFF</t>
        </is>
      </c>
      <c r="C167" t="n">
        <v>5</v>
      </c>
      <c r="D167" t="n">
        <v>-4.26</v>
      </c>
      <c r="E167" t="n">
        <v>-0.22</v>
      </c>
      <c r="F167" t="n">
        <v>19.7</v>
      </c>
      <c r="G167" t="n">
        <v>15.45</v>
      </c>
      <c r="H167" t="n">
        <v>2</v>
      </c>
      <c r="I167" t="n">
        <v>1</v>
      </c>
      <c r="J167" t="n">
        <v>-1</v>
      </c>
      <c r="K167" t="n">
        <v>-1</v>
      </c>
      <c r="L167">
        <f>HYPERLINK("https://www.defined.fi/sol/BWFKLaEYDoMDYzZRB2bYLPhMJTycD9voNihvSL34pump?maker=6YHcrghddkYMf6zu9vs8WtZkBUMBTEQvvSPVUEqnDYXf","https://www.defined.fi/sol/BWFKLaEYDoMDYzZRB2bYLPhMJTycD9voNihvSL34pump?maker=6YHcrghddkYMf6zu9vs8WtZkBUMBTEQvvSPVUEqnDYXf")</f>
        <v/>
      </c>
      <c r="M167">
        <f>HYPERLINK("https://dexscreener.com/solana/BWFKLaEYDoMDYzZRB2bYLPhMJTycD9voNihvSL34pump?maker=6YHcrghddkYMf6zu9vs8WtZkBUMBTEQvvSPVUEqnDYXf","https://dexscreener.com/solana/BWFKLaEYDoMDYzZRB2bYLPhMJTycD9voNihvSL34pump?maker=6YHcrghddkYMf6zu9vs8WtZkBUMBTEQvvSPVUEqnDYXf")</f>
        <v/>
      </c>
    </row>
    <row r="168">
      <c r="A168" t="inlineStr">
        <is>
          <t>2sBSn1kXMujMxcbSjUm2sdUffCr5gzWZgK3JbTF4pump</t>
        </is>
      </c>
      <c r="B168" t="inlineStr">
        <is>
          <t>amaya</t>
        </is>
      </c>
      <c r="C168" t="n">
        <v>6</v>
      </c>
      <c r="D168" t="n">
        <v>-0.555</v>
      </c>
      <c r="E168" t="n">
        <v>-0.12</v>
      </c>
      <c r="F168" t="n">
        <v>4.79</v>
      </c>
      <c r="G168" t="n">
        <v>4.24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HYPERLINK("https://www.defined.fi/sol/2sBSn1kXMujMxcbSjUm2sdUffCr5gzWZgK3JbTF4pump?maker=6YHcrghddkYMf6zu9vs8WtZkBUMBTEQvvSPVUEqnDYXf","https://www.defined.fi/sol/2sBSn1kXMujMxcbSjUm2sdUffCr5gzWZgK3JbTF4pump?maker=6YHcrghddkYMf6zu9vs8WtZkBUMBTEQvvSPVUEqnDYXf")</f>
        <v/>
      </c>
      <c r="M168">
        <f>HYPERLINK("https://dexscreener.com/solana/2sBSn1kXMujMxcbSjUm2sdUffCr5gzWZgK3JbTF4pump?maker=6YHcrghddkYMf6zu9vs8WtZkBUMBTEQvvSPVUEqnDYXf","https://dexscreener.com/solana/2sBSn1kXMujMxcbSjUm2sdUffCr5gzWZgK3JbTF4pump?maker=6YHcrghddkYMf6zu9vs8WtZkBUMBTEQvvSPVUEqnDYXf")</f>
        <v/>
      </c>
    </row>
    <row r="169">
      <c r="A169" t="inlineStr">
        <is>
          <t>4AKkHZm2UCc2aaTpXnPTpnipEootV4NZFWjUU4MLpump</t>
        </is>
      </c>
      <c r="B169" t="inlineStr">
        <is>
          <t>AEON1539</t>
        </is>
      </c>
      <c r="C169" t="n">
        <v>6</v>
      </c>
      <c r="D169" t="n">
        <v>0.455</v>
      </c>
      <c r="E169" t="n">
        <v>-1</v>
      </c>
      <c r="F169" t="n">
        <v>3.7</v>
      </c>
      <c r="G169" t="n">
        <v>4.15</v>
      </c>
      <c r="H169" t="n">
        <v>2</v>
      </c>
      <c r="I169" t="n">
        <v>1</v>
      </c>
      <c r="J169" t="n">
        <v>-1</v>
      </c>
      <c r="K169" t="n">
        <v>-1</v>
      </c>
      <c r="L169">
        <f>HYPERLINK("https://www.defined.fi/sol/4AKkHZm2UCc2aaTpXnPTpnipEootV4NZFWjUU4MLpump?maker=6YHcrghddkYMf6zu9vs8WtZkBUMBTEQvvSPVUEqnDYXf","https://www.defined.fi/sol/4AKkHZm2UCc2aaTpXnPTpnipEootV4NZFWjUU4MLpump?maker=6YHcrghddkYMf6zu9vs8WtZkBUMBTEQvvSPVUEqnDYXf")</f>
        <v/>
      </c>
      <c r="M169">
        <f>HYPERLINK("https://dexscreener.com/solana/4AKkHZm2UCc2aaTpXnPTpnipEootV4NZFWjUU4MLpump?maker=6YHcrghddkYMf6zu9vs8WtZkBUMBTEQvvSPVUEqnDYXf","https://dexscreener.com/solana/4AKkHZm2UCc2aaTpXnPTpnipEootV4NZFWjUU4MLpump?maker=6YHcrghddkYMf6zu9vs8WtZkBUMBTEQvvSPVUEqnDYXf")</f>
        <v/>
      </c>
    </row>
    <row r="170">
      <c r="A170" t="inlineStr">
        <is>
          <t>5yJL641HBE1XrteY7YZG4T8irjt9ofsuPaMXJKfDzVoW</t>
        </is>
      </c>
      <c r="B170" t="inlineStr">
        <is>
          <t>BotFather</t>
        </is>
      </c>
      <c r="C170" t="n">
        <v>6</v>
      </c>
      <c r="D170" t="n">
        <v>1.18</v>
      </c>
      <c r="E170" t="n">
        <v>-1</v>
      </c>
      <c r="F170" t="n">
        <v>5.73</v>
      </c>
      <c r="G170" t="n">
        <v>6.92</v>
      </c>
      <c r="H170" t="n">
        <v>2</v>
      </c>
      <c r="I170" t="n">
        <v>2</v>
      </c>
      <c r="J170" t="n">
        <v>-1</v>
      </c>
      <c r="K170" t="n">
        <v>-1</v>
      </c>
      <c r="L170">
        <f>HYPERLINK("https://www.defined.fi/sol/5yJL641HBE1XrteY7YZG4T8irjt9ofsuPaMXJKfDzVoW?maker=6YHcrghddkYMf6zu9vs8WtZkBUMBTEQvvSPVUEqnDYXf","https://www.defined.fi/sol/5yJL641HBE1XrteY7YZG4T8irjt9ofsuPaMXJKfDzVoW?maker=6YHcrghddkYMf6zu9vs8WtZkBUMBTEQvvSPVUEqnDYXf")</f>
        <v/>
      </c>
      <c r="M170">
        <f>HYPERLINK("https://dexscreener.com/solana/5yJL641HBE1XrteY7YZG4T8irjt9ofsuPaMXJKfDzVoW?maker=6YHcrghddkYMf6zu9vs8WtZkBUMBTEQvvSPVUEqnDYXf","https://dexscreener.com/solana/5yJL641HBE1XrteY7YZG4T8irjt9ofsuPaMXJKfDzVoW?maker=6YHcrghddkYMf6zu9vs8WtZkBUMBTEQvvSPVUEqnDYXf")</f>
        <v/>
      </c>
    </row>
    <row r="171">
      <c r="A171" t="inlineStr">
        <is>
          <t>DUKxvk6SsE5b5poN47o9DVyeD3WiTr7eFoUSfSJGpump</t>
        </is>
      </c>
      <c r="B171" t="inlineStr">
        <is>
          <t>AIRPI</t>
        </is>
      </c>
      <c r="C171" t="n">
        <v>6</v>
      </c>
      <c r="D171" t="n">
        <v>1.27</v>
      </c>
      <c r="E171" t="n">
        <v>-1</v>
      </c>
      <c r="F171" t="n">
        <v>6.66</v>
      </c>
      <c r="G171" t="n">
        <v>7.93</v>
      </c>
      <c r="H171" t="n">
        <v>3</v>
      </c>
      <c r="I171" t="n">
        <v>2</v>
      </c>
      <c r="J171" t="n">
        <v>-1</v>
      </c>
      <c r="K171" t="n">
        <v>-1</v>
      </c>
      <c r="L171">
        <f>HYPERLINK("https://www.defined.fi/sol/DUKxvk6SsE5b5poN47o9DVyeD3WiTr7eFoUSfSJGpump?maker=6YHcrghddkYMf6zu9vs8WtZkBUMBTEQvvSPVUEqnDYXf","https://www.defined.fi/sol/DUKxvk6SsE5b5poN47o9DVyeD3WiTr7eFoUSfSJGpump?maker=6YHcrghddkYMf6zu9vs8WtZkBUMBTEQvvSPVUEqnDYXf")</f>
        <v/>
      </c>
      <c r="M171">
        <f>HYPERLINK("https://dexscreener.com/solana/DUKxvk6SsE5b5poN47o9DVyeD3WiTr7eFoUSfSJGpump?maker=6YHcrghddkYMf6zu9vs8WtZkBUMBTEQvvSPVUEqnDYXf","https://dexscreener.com/solana/DUKxvk6SsE5b5poN47o9DVyeD3WiTr7eFoUSfSJGpump?maker=6YHcrghddkYMf6zu9vs8WtZkBUMBTEQvvSPVUEqnDYXf")</f>
        <v/>
      </c>
    </row>
    <row r="172">
      <c r="A172" t="inlineStr">
        <is>
          <t>97TAWuSSUQJ2zSL4H5QUxB6GimeCxYYDAWTgccG6ioLb</t>
        </is>
      </c>
      <c r="B172" t="inlineStr">
        <is>
          <t>AlphaGo</t>
        </is>
      </c>
      <c r="C172" t="n">
        <v>6</v>
      </c>
      <c r="D172" t="n">
        <v>20</v>
      </c>
      <c r="E172" t="n">
        <v>6.94</v>
      </c>
      <c r="F172" t="n">
        <v>2.88</v>
      </c>
      <c r="G172" t="n">
        <v>22.88</v>
      </c>
      <c r="H172" t="n">
        <v>1</v>
      </c>
      <c r="I172" t="n">
        <v>3</v>
      </c>
      <c r="J172" t="n">
        <v>-1</v>
      </c>
      <c r="K172" t="n">
        <v>-1</v>
      </c>
      <c r="L172">
        <f>HYPERLINK("https://www.defined.fi/sol/97TAWuSSUQJ2zSL4H5QUxB6GimeCxYYDAWTgccG6ioLb?maker=6YHcrghddkYMf6zu9vs8WtZkBUMBTEQvvSPVUEqnDYXf","https://www.defined.fi/sol/97TAWuSSUQJ2zSL4H5QUxB6GimeCxYYDAWTgccG6ioLb?maker=6YHcrghddkYMf6zu9vs8WtZkBUMBTEQvvSPVUEqnDYXf")</f>
        <v/>
      </c>
      <c r="M172">
        <f>HYPERLINK("https://dexscreener.com/solana/97TAWuSSUQJ2zSL4H5QUxB6GimeCxYYDAWTgccG6ioLb?maker=6YHcrghddkYMf6zu9vs8WtZkBUMBTEQvvSPVUEqnDYXf","https://dexscreener.com/solana/97TAWuSSUQJ2zSL4H5QUxB6GimeCxYYDAWTgccG6ioLb?maker=6YHcrghddkYMf6zu9vs8WtZkBUMBTEQvvSPVUEqnDYXf")</f>
        <v/>
      </c>
    </row>
    <row r="173">
      <c r="A173" t="inlineStr">
        <is>
          <t>38kABUwR8BBxoqGhctGzxMbE6m4PxPheM28WLrq6pump</t>
        </is>
      </c>
      <c r="B173" t="inlineStr">
        <is>
          <t>Lily</t>
        </is>
      </c>
      <c r="C173" t="n">
        <v>6</v>
      </c>
      <c r="D173" t="n">
        <v>1.05</v>
      </c>
      <c r="E173" t="n">
        <v>0.12</v>
      </c>
      <c r="F173" t="n">
        <v>8.93</v>
      </c>
      <c r="G173" t="n">
        <v>9.970000000000001</v>
      </c>
      <c r="H173" t="n">
        <v>3</v>
      </c>
      <c r="I173" t="n">
        <v>4</v>
      </c>
      <c r="J173" t="n">
        <v>-1</v>
      </c>
      <c r="K173" t="n">
        <v>-1</v>
      </c>
      <c r="L173">
        <f>HYPERLINK("https://www.defined.fi/sol/38kABUwR8BBxoqGhctGzxMbE6m4PxPheM28WLrq6pump?maker=6YHcrghddkYMf6zu9vs8WtZkBUMBTEQvvSPVUEqnDYXf","https://www.defined.fi/sol/38kABUwR8BBxoqGhctGzxMbE6m4PxPheM28WLrq6pump?maker=6YHcrghddkYMf6zu9vs8WtZkBUMBTEQvvSPVUEqnDYXf")</f>
        <v/>
      </c>
      <c r="M173">
        <f>HYPERLINK("https://dexscreener.com/solana/38kABUwR8BBxoqGhctGzxMbE6m4PxPheM28WLrq6pump?maker=6YHcrghddkYMf6zu9vs8WtZkBUMBTEQvvSPVUEqnDYXf","https://dexscreener.com/solana/38kABUwR8BBxoqGhctGzxMbE6m4PxPheM28WLrq6pump?maker=6YHcrghddkYMf6zu9vs8WtZkBUMBTEQvvSPVUEqnDYXf")</f>
        <v/>
      </c>
    </row>
    <row r="174">
      <c r="A174" t="inlineStr">
        <is>
          <t>AgPgephMgpNdGsJc7WtbSZyzKFWtexkaMR9Z4m1pump</t>
        </is>
      </c>
      <c r="B174" t="inlineStr">
        <is>
          <t>SFC</t>
        </is>
      </c>
      <c r="C174" t="n">
        <v>6</v>
      </c>
      <c r="D174" t="n">
        <v>0.187</v>
      </c>
      <c r="E174" t="n">
        <v>-1</v>
      </c>
      <c r="F174" t="n">
        <v>6.69</v>
      </c>
      <c r="G174" t="n">
        <v>4.95</v>
      </c>
      <c r="H174" t="n">
        <v>4</v>
      </c>
      <c r="I174" t="n">
        <v>2</v>
      </c>
      <c r="J174" t="n">
        <v>-1</v>
      </c>
      <c r="K174" t="n">
        <v>-1</v>
      </c>
      <c r="L174">
        <f>HYPERLINK("https://www.defined.fi/sol/AgPgephMgpNdGsJc7WtbSZyzKFWtexkaMR9Z4m1pump?maker=6YHcrghddkYMf6zu9vs8WtZkBUMBTEQvvSPVUEqnDYXf","https://www.defined.fi/sol/AgPgephMgpNdGsJc7WtbSZyzKFWtexkaMR9Z4m1pump?maker=6YHcrghddkYMf6zu9vs8WtZkBUMBTEQvvSPVUEqnDYXf")</f>
        <v/>
      </c>
      <c r="M174">
        <f>HYPERLINK("https://dexscreener.com/solana/AgPgephMgpNdGsJc7WtbSZyzKFWtexkaMR9Z4m1pump?maker=6YHcrghddkYMf6zu9vs8WtZkBUMBTEQvvSPVUEqnDYXf","https://dexscreener.com/solana/AgPgephMgpNdGsJc7WtbSZyzKFWtexkaMR9Z4m1pump?maker=6YHcrghddkYMf6zu9vs8WtZkBUMBTEQvvSPVUEqnDYXf")</f>
        <v/>
      </c>
    </row>
    <row r="175">
      <c r="A175" t="inlineStr">
        <is>
          <t>4dUQqmBcXZRbT9N6Y3exxuocvYQR8SyTYKvynfL7pump</t>
        </is>
      </c>
      <c r="B175" t="inlineStr">
        <is>
          <t>ALLISTIC</t>
        </is>
      </c>
      <c r="C175" t="n">
        <v>6</v>
      </c>
      <c r="D175" t="n">
        <v>-0.073</v>
      </c>
      <c r="E175" t="n">
        <v>-1</v>
      </c>
      <c r="F175" t="n">
        <v>2.87</v>
      </c>
      <c r="G175" t="n">
        <v>0.875</v>
      </c>
      <c r="H175" t="n">
        <v>1</v>
      </c>
      <c r="I175" t="n">
        <v>2</v>
      </c>
      <c r="J175" t="n">
        <v>-1</v>
      </c>
      <c r="K175" t="n">
        <v>-1</v>
      </c>
      <c r="L175">
        <f>HYPERLINK("https://www.defined.fi/sol/4dUQqmBcXZRbT9N6Y3exxuocvYQR8SyTYKvynfL7pump?maker=6YHcrghddkYMf6zu9vs8WtZkBUMBTEQvvSPVUEqnDYXf","https://www.defined.fi/sol/4dUQqmBcXZRbT9N6Y3exxuocvYQR8SyTYKvynfL7pump?maker=6YHcrghddkYMf6zu9vs8WtZkBUMBTEQvvSPVUEqnDYXf")</f>
        <v/>
      </c>
      <c r="M175">
        <f>HYPERLINK("https://dexscreener.com/solana/4dUQqmBcXZRbT9N6Y3exxuocvYQR8SyTYKvynfL7pump?maker=6YHcrghddkYMf6zu9vs8WtZkBUMBTEQvvSPVUEqnDYXf","https://dexscreener.com/solana/4dUQqmBcXZRbT9N6Y3exxuocvYQR8SyTYKvynfL7pump?maker=6YHcrghddkYMf6zu9vs8WtZkBUMBTEQvvSPVUEqnDYXf")</f>
        <v/>
      </c>
    </row>
    <row r="176">
      <c r="A176" t="inlineStr">
        <is>
          <t>74wkscSaKbXPcCRNFc6mozduNT54XbJKxqxriQTjpump</t>
        </is>
      </c>
      <c r="B176" t="inlineStr">
        <is>
          <t>ratimics</t>
        </is>
      </c>
      <c r="C176" t="n">
        <v>6</v>
      </c>
      <c r="D176" t="n">
        <v>1.67</v>
      </c>
      <c r="E176" t="n">
        <v>0.35</v>
      </c>
      <c r="F176" t="n">
        <v>4.77</v>
      </c>
      <c r="G176" t="n">
        <v>6.45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HYPERLINK("https://www.defined.fi/sol/74wkscSaKbXPcCRNFc6mozduNT54XbJKxqxriQTjpump?maker=6YHcrghddkYMf6zu9vs8WtZkBUMBTEQvvSPVUEqnDYXf","https://www.defined.fi/sol/74wkscSaKbXPcCRNFc6mozduNT54XbJKxqxriQTjpump?maker=6YHcrghddkYMf6zu9vs8WtZkBUMBTEQvvSPVUEqnDYXf")</f>
        <v/>
      </c>
      <c r="M176">
        <f>HYPERLINK("https://dexscreener.com/solana/74wkscSaKbXPcCRNFc6mozduNT54XbJKxqxriQTjpump?maker=6YHcrghddkYMf6zu9vs8WtZkBUMBTEQvvSPVUEqnDYXf","https://dexscreener.com/solana/74wkscSaKbXPcCRNFc6mozduNT54XbJKxqxriQTjpump?maker=6YHcrghddkYMf6zu9vs8WtZkBUMBTEQvvSPVUEqnDYXf")</f>
        <v/>
      </c>
    </row>
    <row r="177">
      <c r="A177" t="inlineStr">
        <is>
          <t>Fgyk43X3jo76owkWUdN2zTHsBpncNMPR86Nt5uUgpump</t>
        </is>
      </c>
      <c r="B177" t="inlineStr">
        <is>
          <t>LOA</t>
        </is>
      </c>
      <c r="C177" t="n">
        <v>6</v>
      </c>
      <c r="D177" t="n">
        <v>0.074</v>
      </c>
      <c r="E177" t="n">
        <v>0.03</v>
      </c>
      <c r="F177" t="n">
        <v>3.01</v>
      </c>
      <c r="G177" t="n">
        <v>3.09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HYPERLINK("https://www.defined.fi/sol/Fgyk43X3jo76owkWUdN2zTHsBpncNMPR86Nt5uUgpump?maker=6YHcrghddkYMf6zu9vs8WtZkBUMBTEQvvSPVUEqnDYXf","https://www.defined.fi/sol/Fgyk43X3jo76owkWUdN2zTHsBpncNMPR86Nt5uUgpump?maker=6YHcrghddkYMf6zu9vs8WtZkBUMBTEQvvSPVUEqnDYXf")</f>
        <v/>
      </c>
      <c r="M177">
        <f>HYPERLINK("https://dexscreener.com/solana/Fgyk43X3jo76owkWUdN2zTHsBpncNMPR86Nt5uUgpump?maker=6YHcrghddkYMf6zu9vs8WtZkBUMBTEQvvSPVUEqnDYXf","https://dexscreener.com/solana/Fgyk43X3jo76owkWUdN2zTHsBpncNMPR86Nt5uUgpump?maker=6YHcrghddkYMf6zu9vs8WtZkBUMBTEQvvSPVUEqnDYXf")</f>
        <v/>
      </c>
    </row>
    <row r="178">
      <c r="A178" t="inlineStr">
        <is>
          <t>D1wUhnzTDscCDRdxDwR4h82XkesXgQR4Q2zLhSuYJA5m</t>
        </is>
      </c>
      <c r="B178" t="inlineStr">
        <is>
          <t>FLUXT</t>
        </is>
      </c>
      <c r="C178" t="n">
        <v>6</v>
      </c>
      <c r="D178" t="n">
        <v>16.75</v>
      </c>
      <c r="E178" t="n">
        <v>1.76</v>
      </c>
      <c r="F178" t="n">
        <v>9.51</v>
      </c>
      <c r="G178" t="n">
        <v>26.26</v>
      </c>
      <c r="H178" t="n">
        <v>1</v>
      </c>
      <c r="I178" t="n">
        <v>3</v>
      </c>
      <c r="J178" t="n">
        <v>-1</v>
      </c>
      <c r="K178" t="n">
        <v>-1</v>
      </c>
      <c r="L178">
        <f>HYPERLINK("https://www.defined.fi/sol/D1wUhnzTDscCDRdxDwR4h82XkesXgQR4Q2zLhSuYJA5m?maker=6YHcrghddkYMf6zu9vs8WtZkBUMBTEQvvSPVUEqnDYXf","https://www.defined.fi/sol/D1wUhnzTDscCDRdxDwR4h82XkesXgQR4Q2zLhSuYJA5m?maker=6YHcrghddkYMf6zu9vs8WtZkBUMBTEQvvSPVUEqnDYXf")</f>
        <v/>
      </c>
      <c r="M178">
        <f>HYPERLINK("https://dexscreener.com/solana/D1wUhnzTDscCDRdxDwR4h82XkesXgQR4Q2zLhSuYJA5m?maker=6YHcrghddkYMf6zu9vs8WtZkBUMBTEQvvSPVUEqnDYXf","https://dexscreener.com/solana/D1wUhnzTDscCDRdxDwR4h82XkesXgQR4Q2zLhSuYJA5m?maker=6YHcrghddkYMf6zu9vs8WtZkBUMBTEQvvSPVUEqnDYXf")</f>
        <v/>
      </c>
    </row>
    <row r="179">
      <c r="A179" t="inlineStr">
        <is>
          <t>BCHACRbPesCXPs5tMsX4nhA7F4SkXQqXvrs3qgKYpump</t>
        </is>
      </c>
      <c r="B179" t="inlineStr">
        <is>
          <t>AEON1539</t>
        </is>
      </c>
      <c r="C179" t="n">
        <v>6</v>
      </c>
      <c r="D179" t="n">
        <v>10.93</v>
      </c>
      <c r="E179" t="n">
        <v>3.98</v>
      </c>
      <c r="F179" t="n">
        <v>2.74</v>
      </c>
      <c r="G179" t="n">
        <v>13.66</v>
      </c>
      <c r="H179" t="n">
        <v>1</v>
      </c>
      <c r="I179" t="n">
        <v>2</v>
      </c>
      <c r="J179" t="n">
        <v>-1</v>
      </c>
      <c r="K179" t="n">
        <v>-1</v>
      </c>
      <c r="L179">
        <f>HYPERLINK("https://www.defined.fi/sol/BCHACRbPesCXPs5tMsX4nhA7F4SkXQqXvrs3qgKYpump?maker=6YHcrghddkYMf6zu9vs8WtZkBUMBTEQvvSPVUEqnDYXf","https://www.defined.fi/sol/BCHACRbPesCXPs5tMsX4nhA7F4SkXQqXvrs3qgKYpump?maker=6YHcrghddkYMf6zu9vs8WtZkBUMBTEQvvSPVUEqnDYXf")</f>
        <v/>
      </c>
      <c r="M179">
        <f>HYPERLINK("https://dexscreener.com/solana/BCHACRbPesCXPs5tMsX4nhA7F4SkXQqXvrs3qgKYpump?maker=6YHcrghddkYMf6zu9vs8WtZkBUMBTEQvvSPVUEqnDYXf","https://dexscreener.com/solana/BCHACRbPesCXPs5tMsX4nhA7F4SkXQqXvrs3qgKYpump?maker=6YHcrghddkYMf6zu9vs8WtZkBUMBTEQvvSPVUEqnDYXf")</f>
        <v/>
      </c>
    </row>
    <row r="180">
      <c r="A180" t="inlineStr">
        <is>
          <t>EjRQAxU3sLgHBXQrVmC4dF2VfPEpAsSQjp7yP8Atpump</t>
        </is>
      </c>
      <c r="B180" t="inlineStr">
        <is>
          <t>cum</t>
        </is>
      </c>
      <c r="C180" t="n">
        <v>6</v>
      </c>
      <c r="D180" t="n">
        <v>-0.604</v>
      </c>
      <c r="E180" t="n">
        <v>-0.07000000000000001</v>
      </c>
      <c r="F180" t="n">
        <v>9.27</v>
      </c>
      <c r="G180" t="n">
        <v>8.67</v>
      </c>
      <c r="H180" t="n">
        <v>2</v>
      </c>
      <c r="I180" t="n">
        <v>2</v>
      </c>
      <c r="J180" t="n">
        <v>-1</v>
      </c>
      <c r="K180" t="n">
        <v>-1</v>
      </c>
      <c r="L180">
        <f>HYPERLINK("https://www.defined.fi/sol/EjRQAxU3sLgHBXQrVmC4dF2VfPEpAsSQjp7yP8Atpump?maker=6YHcrghddkYMf6zu9vs8WtZkBUMBTEQvvSPVUEqnDYXf","https://www.defined.fi/sol/EjRQAxU3sLgHBXQrVmC4dF2VfPEpAsSQjp7yP8Atpump?maker=6YHcrghddkYMf6zu9vs8WtZkBUMBTEQvvSPVUEqnDYXf")</f>
        <v/>
      </c>
      <c r="M180">
        <f>HYPERLINK("https://dexscreener.com/solana/EjRQAxU3sLgHBXQrVmC4dF2VfPEpAsSQjp7yP8Atpump?maker=6YHcrghddkYMf6zu9vs8WtZkBUMBTEQvvSPVUEqnDYXf","https://dexscreener.com/solana/EjRQAxU3sLgHBXQrVmC4dF2VfPEpAsSQjp7yP8Atpump?maker=6YHcrghddkYMf6zu9vs8WtZkBUMBTEQvvSPVUEqnDYXf")</f>
        <v/>
      </c>
    </row>
    <row r="181">
      <c r="A181" t="inlineStr">
        <is>
          <t>BWTRGSpXySz7hJc1rxRhXVHTNQN5pyk8EhWJVCxypump</t>
        </is>
      </c>
      <c r="B181" t="inlineStr">
        <is>
          <t>Sydney</t>
        </is>
      </c>
      <c r="C181" t="n">
        <v>6</v>
      </c>
      <c r="D181" t="n">
        <v>0.594</v>
      </c>
      <c r="E181" t="n">
        <v>-1</v>
      </c>
      <c r="F181" t="n">
        <v>2.79</v>
      </c>
      <c r="G181" t="n">
        <v>3.38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HYPERLINK("https://www.defined.fi/sol/BWTRGSpXySz7hJc1rxRhXVHTNQN5pyk8EhWJVCxypump?maker=6YHcrghddkYMf6zu9vs8WtZkBUMBTEQvvSPVUEqnDYXf","https://www.defined.fi/sol/BWTRGSpXySz7hJc1rxRhXVHTNQN5pyk8EhWJVCxypump?maker=6YHcrghddkYMf6zu9vs8WtZkBUMBTEQvvSPVUEqnDYXf")</f>
        <v/>
      </c>
      <c r="M181">
        <f>HYPERLINK("https://dexscreener.com/solana/BWTRGSpXySz7hJc1rxRhXVHTNQN5pyk8EhWJVCxypump?maker=6YHcrghddkYMf6zu9vs8WtZkBUMBTEQvvSPVUEqnDYXf","https://dexscreener.com/solana/BWTRGSpXySz7hJc1rxRhXVHTNQN5pyk8EhWJVCxypump?maker=6YHcrghddkYMf6zu9vs8WtZkBUMBTEQvvSPVUEqnDYXf")</f>
        <v/>
      </c>
    </row>
    <row r="182">
      <c r="A182" t="inlineStr">
        <is>
          <t>GEE1tba8m9n7QKvXt4scfUunQ7YhduuxwBFKHQ2cpump</t>
        </is>
      </c>
      <c r="B182" t="inlineStr">
        <is>
          <t>HANK</t>
        </is>
      </c>
      <c r="C182" t="n">
        <v>6</v>
      </c>
      <c r="D182" t="n">
        <v>14.08</v>
      </c>
      <c r="E182" t="n">
        <v>2.88</v>
      </c>
      <c r="F182" t="n">
        <v>4.89</v>
      </c>
      <c r="G182" t="n">
        <v>18.97</v>
      </c>
      <c r="H182" t="n">
        <v>1</v>
      </c>
      <c r="I182" t="n">
        <v>2</v>
      </c>
      <c r="J182" t="n">
        <v>-1</v>
      </c>
      <c r="K182" t="n">
        <v>-1</v>
      </c>
      <c r="L182">
        <f>HYPERLINK("https://www.defined.fi/sol/GEE1tba8m9n7QKvXt4scfUunQ7YhduuxwBFKHQ2cpump?maker=6YHcrghddkYMf6zu9vs8WtZkBUMBTEQvvSPVUEqnDYXf","https://www.defined.fi/sol/GEE1tba8m9n7QKvXt4scfUunQ7YhduuxwBFKHQ2cpump?maker=6YHcrghddkYMf6zu9vs8WtZkBUMBTEQvvSPVUEqnDYXf")</f>
        <v/>
      </c>
      <c r="M182">
        <f>HYPERLINK("https://dexscreener.com/solana/GEE1tba8m9n7QKvXt4scfUunQ7YhduuxwBFKHQ2cpump?maker=6YHcrghddkYMf6zu9vs8WtZkBUMBTEQvvSPVUEqnDYXf","https://dexscreener.com/solana/GEE1tba8m9n7QKvXt4scfUunQ7YhduuxwBFKHQ2cpump?maker=6YHcrghddkYMf6zu9vs8WtZkBUMBTEQvvSPVUEqnDYXf")</f>
        <v/>
      </c>
    </row>
    <row r="183">
      <c r="A183" t="inlineStr">
        <is>
          <t>4acvcTQhR2Z3TWauJZHUFaubyyEBtoybrp5QLobuCkcH</t>
        </is>
      </c>
      <c r="B183" t="inlineStr">
        <is>
          <t>SOLANA</t>
        </is>
      </c>
      <c r="C183" t="n">
        <v>6</v>
      </c>
      <c r="D183" t="n">
        <v>11.66</v>
      </c>
      <c r="E183" t="n">
        <v>1.31</v>
      </c>
      <c r="F183" t="n">
        <v>8.890000000000001</v>
      </c>
      <c r="G183" t="n">
        <v>20.55</v>
      </c>
      <c r="H183" t="n">
        <v>1</v>
      </c>
      <c r="I183" t="n">
        <v>3</v>
      </c>
      <c r="J183" t="n">
        <v>-1</v>
      </c>
      <c r="K183" t="n">
        <v>-1</v>
      </c>
      <c r="L183">
        <f>HYPERLINK("https://www.defined.fi/sol/4acvcTQhR2Z3TWauJZHUFaubyyEBtoybrp5QLobuCkcH?maker=6YHcrghddkYMf6zu9vs8WtZkBUMBTEQvvSPVUEqnDYXf","https://www.defined.fi/sol/4acvcTQhR2Z3TWauJZHUFaubyyEBtoybrp5QLobuCkcH?maker=6YHcrghddkYMf6zu9vs8WtZkBUMBTEQvvSPVUEqnDYXf")</f>
        <v/>
      </c>
      <c r="M183">
        <f>HYPERLINK("https://dexscreener.com/solana/4acvcTQhR2Z3TWauJZHUFaubyyEBtoybrp5QLobuCkcH?maker=6YHcrghddkYMf6zu9vs8WtZkBUMBTEQvvSPVUEqnDYXf","https://dexscreener.com/solana/4acvcTQhR2Z3TWauJZHUFaubyyEBtoybrp5QLobuCkcH?maker=6YHcrghddkYMf6zu9vs8WtZkBUMBTEQvvSPVUEqnDYXf")</f>
        <v/>
      </c>
    </row>
    <row r="184">
      <c r="A184" t="inlineStr">
        <is>
          <t>DW2fhKZUGHXWc9Ze4tKGnEusQy6ChgWnRS41hurtpump</t>
        </is>
      </c>
      <c r="B184" t="inlineStr">
        <is>
          <t>MORE</t>
        </is>
      </c>
      <c r="C184" t="n">
        <v>6</v>
      </c>
      <c r="D184" t="n">
        <v>22.18</v>
      </c>
      <c r="E184" t="n">
        <v>8.65</v>
      </c>
      <c r="F184" t="n">
        <v>2.56</v>
      </c>
      <c r="G184" t="n">
        <v>24.03</v>
      </c>
      <c r="H184" t="n">
        <v>1</v>
      </c>
      <c r="I184" t="n">
        <v>3</v>
      </c>
      <c r="J184" t="n">
        <v>-1</v>
      </c>
      <c r="K184" t="n">
        <v>-1</v>
      </c>
      <c r="L184">
        <f>HYPERLINK("https://www.defined.fi/sol/DW2fhKZUGHXWc9Ze4tKGnEusQy6ChgWnRS41hurtpump?maker=6YHcrghddkYMf6zu9vs8WtZkBUMBTEQvvSPVUEqnDYXf","https://www.defined.fi/sol/DW2fhKZUGHXWc9Ze4tKGnEusQy6ChgWnRS41hurtpump?maker=6YHcrghddkYMf6zu9vs8WtZkBUMBTEQvvSPVUEqnDYXf")</f>
        <v/>
      </c>
      <c r="M184">
        <f>HYPERLINK("https://dexscreener.com/solana/DW2fhKZUGHXWc9Ze4tKGnEusQy6ChgWnRS41hurtpump?maker=6YHcrghddkYMf6zu9vs8WtZkBUMBTEQvvSPVUEqnDYXf","https://dexscreener.com/solana/DW2fhKZUGHXWc9Ze4tKGnEusQy6ChgWnRS41hurtpump?maker=6YHcrghddkYMf6zu9vs8WtZkBUMBTEQvvSPVUEqnDYXf")</f>
        <v/>
      </c>
    </row>
    <row r="185">
      <c r="A185" t="inlineStr">
        <is>
          <t>7AAQ3UfUL7bFU2BtxnjSmNSuoSM2kEJNSfYxMQJkpump</t>
        </is>
      </c>
      <c r="B185" t="inlineStr">
        <is>
          <t>MECHAZILLA</t>
        </is>
      </c>
      <c r="C185" t="n">
        <v>6</v>
      </c>
      <c r="D185" t="n">
        <v>1.35</v>
      </c>
      <c r="E185" t="n">
        <v>0.24</v>
      </c>
      <c r="F185" t="n">
        <v>5.49</v>
      </c>
      <c r="G185" t="n">
        <v>6.24</v>
      </c>
      <c r="H185" t="n">
        <v>2</v>
      </c>
      <c r="I185" t="n">
        <v>2</v>
      </c>
      <c r="J185" t="n">
        <v>-1</v>
      </c>
      <c r="K185" t="n">
        <v>-1</v>
      </c>
      <c r="L185">
        <f>HYPERLINK("https://www.defined.fi/sol/7AAQ3UfUL7bFU2BtxnjSmNSuoSM2kEJNSfYxMQJkpump?maker=6YHcrghddkYMf6zu9vs8WtZkBUMBTEQvvSPVUEqnDYXf","https://www.defined.fi/sol/7AAQ3UfUL7bFU2BtxnjSmNSuoSM2kEJNSfYxMQJkpump?maker=6YHcrghddkYMf6zu9vs8WtZkBUMBTEQvvSPVUEqnDYXf")</f>
        <v/>
      </c>
      <c r="M185">
        <f>HYPERLINK("https://dexscreener.com/solana/7AAQ3UfUL7bFU2BtxnjSmNSuoSM2kEJNSfYxMQJkpump?maker=6YHcrghddkYMf6zu9vs8WtZkBUMBTEQvvSPVUEqnDYXf","https://dexscreener.com/solana/7AAQ3UfUL7bFU2BtxnjSmNSuoSM2kEJNSfYxMQJkpump?maker=6YHcrghddkYMf6zu9vs8WtZkBUMBTEQvvSPVUEqnDYXf")</f>
        <v/>
      </c>
    </row>
    <row r="186">
      <c r="A186" t="inlineStr">
        <is>
          <t>EcR1tHGbgcPzQJvfEt1zqbkKEqmNZYGNfwiubSopcSho</t>
        </is>
      </c>
      <c r="B186" t="inlineStr">
        <is>
          <t>DPRKIM</t>
        </is>
      </c>
      <c r="C186" t="n">
        <v>7</v>
      </c>
      <c r="D186" t="n">
        <v>1.53</v>
      </c>
      <c r="E186" t="n">
        <v>0.5600000000000001</v>
      </c>
      <c r="F186" t="n">
        <v>2.75</v>
      </c>
      <c r="G186" t="n">
        <v>4.28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HYPERLINK("https://www.defined.fi/sol/EcR1tHGbgcPzQJvfEt1zqbkKEqmNZYGNfwiubSopcSho?maker=6YHcrghddkYMf6zu9vs8WtZkBUMBTEQvvSPVUEqnDYXf","https://www.defined.fi/sol/EcR1tHGbgcPzQJvfEt1zqbkKEqmNZYGNfwiubSopcSho?maker=6YHcrghddkYMf6zu9vs8WtZkBUMBTEQvvSPVUEqnDYXf")</f>
        <v/>
      </c>
      <c r="M186">
        <f>HYPERLINK("https://dexscreener.com/solana/EcR1tHGbgcPzQJvfEt1zqbkKEqmNZYGNfwiubSopcSho?maker=6YHcrghddkYMf6zu9vs8WtZkBUMBTEQvvSPVUEqnDYXf","https://dexscreener.com/solana/EcR1tHGbgcPzQJvfEt1zqbkKEqmNZYGNfwiubSopcSho?maker=6YHcrghddkYMf6zu9vs8WtZkBUMBTEQvvSPVUEqnDYXf")</f>
        <v/>
      </c>
    </row>
    <row r="187">
      <c r="A187" t="inlineStr">
        <is>
          <t>7m2TUkpPZCScBhPJnGjWjbh75KkDNnwAdd7i74m8awad</t>
        </is>
      </c>
      <c r="B187" t="inlineStr">
        <is>
          <t>Ww3</t>
        </is>
      </c>
      <c r="C187" t="n">
        <v>7</v>
      </c>
      <c r="D187" t="n">
        <v>-3.27</v>
      </c>
      <c r="E187" t="n">
        <v>-0.18</v>
      </c>
      <c r="F187" t="n">
        <v>17.74</v>
      </c>
      <c r="G187" t="n">
        <v>14.47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HYPERLINK("https://www.defined.fi/sol/7m2TUkpPZCScBhPJnGjWjbh75KkDNnwAdd7i74m8awad?maker=6YHcrghddkYMf6zu9vs8WtZkBUMBTEQvvSPVUEqnDYXf","https://www.defined.fi/sol/7m2TUkpPZCScBhPJnGjWjbh75KkDNnwAdd7i74m8awad?maker=6YHcrghddkYMf6zu9vs8WtZkBUMBTEQvvSPVUEqnDYXf")</f>
        <v/>
      </c>
      <c r="M187">
        <f>HYPERLINK("https://dexscreener.com/solana/7m2TUkpPZCScBhPJnGjWjbh75KkDNnwAdd7i74m8awad?maker=6YHcrghddkYMf6zu9vs8WtZkBUMBTEQvvSPVUEqnDYXf","https://dexscreener.com/solana/7m2TUkpPZCScBhPJnGjWjbh75KkDNnwAdd7i74m8awad?maker=6YHcrghddkYMf6zu9vs8WtZkBUMBTEQvvSPVUEqnDYXf")</f>
        <v/>
      </c>
    </row>
    <row r="188">
      <c r="A188" t="inlineStr">
        <is>
          <t>3tLddurKXDeTN5vbKMbhTj9W9TYujMbKWZPYV1dJUSK9</t>
        </is>
      </c>
      <c r="B188" t="inlineStr">
        <is>
          <t>BITCOIN</t>
        </is>
      </c>
      <c r="C188" t="n">
        <v>7</v>
      </c>
      <c r="D188" t="n">
        <v>0</v>
      </c>
      <c r="E188" t="n">
        <v>0</v>
      </c>
      <c r="F188" t="n">
        <v>0</v>
      </c>
      <c r="G188" t="n">
        <v>3.55</v>
      </c>
      <c r="H188" t="n">
        <v>0</v>
      </c>
      <c r="I188" t="n">
        <v>1</v>
      </c>
      <c r="J188" t="n">
        <v>-1</v>
      </c>
      <c r="K188" t="n">
        <v>-1</v>
      </c>
      <c r="L188">
        <f>HYPERLINK("https://www.defined.fi/sol/3tLddurKXDeTN5vbKMbhTj9W9TYujMbKWZPYV1dJUSK9?maker=6YHcrghddkYMf6zu9vs8WtZkBUMBTEQvvSPVUEqnDYXf","https://www.defined.fi/sol/3tLddurKXDeTN5vbKMbhTj9W9TYujMbKWZPYV1dJUSK9?maker=6YHcrghddkYMf6zu9vs8WtZkBUMBTEQvvSPVUEqnDYXf")</f>
        <v/>
      </c>
      <c r="M188">
        <f>HYPERLINK("https://dexscreener.com/solana/3tLddurKXDeTN5vbKMbhTj9W9TYujMbKWZPYV1dJUSK9?maker=6YHcrghddkYMf6zu9vs8WtZkBUMBTEQvvSPVUEqnDYXf","https://dexscreener.com/solana/3tLddurKXDeTN5vbKMbhTj9W9TYujMbKWZPYV1dJUSK9?maker=6YHcrghddkYMf6zu9vs8WtZkBUMBTEQvvSPVUEqnDYXf")</f>
        <v/>
      </c>
    </row>
    <row r="189">
      <c r="A189" t="inlineStr">
        <is>
          <t>C1zho8Aavxep36JBZuLkKaLKuEGSSw274Xn6N5g2pump</t>
        </is>
      </c>
      <c r="B189" t="inlineStr">
        <is>
          <t>GOAT</t>
        </is>
      </c>
      <c r="C189" t="n">
        <v>7</v>
      </c>
      <c r="D189" t="n">
        <v>-0.8100000000000001</v>
      </c>
      <c r="E189" t="n">
        <v>-0.07000000000000001</v>
      </c>
      <c r="F189" t="n">
        <v>11</v>
      </c>
      <c r="G189" t="n">
        <v>10.19</v>
      </c>
      <c r="H189" t="n">
        <v>3</v>
      </c>
      <c r="I189" t="n">
        <v>4</v>
      </c>
      <c r="J189" t="n">
        <v>-1</v>
      </c>
      <c r="K189" t="n">
        <v>-1</v>
      </c>
      <c r="L189">
        <f>HYPERLINK("https://www.defined.fi/sol/C1zho8Aavxep36JBZuLkKaLKuEGSSw274Xn6N5g2pump?maker=6YHcrghddkYMf6zu9vs8WtZkBUMBTEQvvSPVUEqnDYXf","https://www.defined.fi/sol/C1zho8Aavxep36JBZuLkKaLKuEGSSw274Xn6N5g2pump?maker=6YHcrghddkYMf6zu9vs8WtZkBUMBTEQvvSPVUEqnDYXf")</f>
        <v/>
      </c>
      <c r="M189">
        <f>HYPERLINK("https://dexscreener.com/solana/C1zho8Aavxep36JBZuLkKaLKuEGSSw274Xn6N5g2pump?maker=6YHcrghddkYMf6zu9vs8WtZkBUMBTEQvvSPVUEqnDYXf","https://dexscreener.com/solana/C1zho8Aavxep36JBZuLkKaLKuEGSSw274Xn6N5g2pump?maker=6YHcrghddkYMf6zu9vs8WtZkBUMBTEQvvSPVUEqnDYXf")</f>
        <v/>
      </c>
    </row>
    <row r="190">
      <c r="A190" t="inlineStr">
        <is>
          <t>EikrgpRn8KDzK3BJhXxRZNbCe2a6viZ9B8g6j66JsYt7</t>
        </is>
      </c>
      <c r="B190" t="inlineStr">
        <is>
          <t>jamong</t>
        </is>
      </c>
      <c r="C190" t="n">
        <v>7</v>
      </c>
      <c r="D190" t="n">
        <v>31.61</v>
      </c>
      <c r="E190" t="n">
        <v>11</v>
      </c>
      <c r="F190" t="n">
        <v>2.76</v>
      </c>
      <c r="G190" t="n">
        <v>34.07</v>
      </c>
      <c r="H190" t="n">
        <v>1</v>
      </c>
      <c r="I190" t="n">
        <v>10</v>
      </c>
      <c r="J190" t="n">
        <v>-1</v>
      </c>
      <c r="K190" t="n">
        <v>-1</v>
      </c>
      <c r="L190">
        <f>HYPERLINK("https://www.defined.fi/sol/EikrgpRn8KDzK3BJhXxRZNbCe2a6viZ9B8g6j66JsYt7?maker=6YHcrghddkYMf6zu9vs8WtZkBUMBTEQvvSPVUEqnDYXf","https://www.defined.fi/sol/EikrgpRn8KDzK3BJhXxRZNbCe2a6viZ9B8g6j66JsYt7?maker=6YHcrghddkYMf6zu9vs8WtZkBUMBTEQvvSPVUEqnDYXf")</f>
        <v/>
      </c>
      <c r="M190">
        <f>HYPERLINK("https://dexscreener.com/solana/EikrgpRn8KDzK3BJhXxRZNbCe2a6viZ9B8g6j66JsYt7?maker=6YHcrghddkYMf6zu9vs8WtZkBUMBTEQvvSPVUEqnDYXf","https://dexscreener.com/solana/EikrgpRn8KDzK3BJhXxRZNbCe2a6viZ9B8g6j66JsYt7?maker=6YHcrghddkYMf6zu9vs8WtZkBUMBTEQvvSPVUEqnDYXf")</f>
        <v/>
      </c>
    </row>
    <row r="191">
      <c r="A191" t="inlineStr">
        <is>
          <t>AyLPSTFedcckTch9Bg45wYwJfXZm44bnfj7g4U4apump</t>
        </is>
      </c>
      <c r="B191" t="inlineStr">
        <is>
          <t>GRAPE</t>
        </is>
      </c>
      <c r="C191" t="n">
        <v>7</v>
      </c>
      <c r="D191" t="n">
        <v>6.62</v>
      </c>
      <c r="E191" t="n">
        <v>0.72</v>
      </c>
      <c r="F191" t="n">
        <v>9.19</v>
      </c>
      <c r="G191" t="n">
        <v>15.81</v>
      </c>
      <c r="H191" t="n">
        <v>2</v>
      </c>
      <c r="I191" t="n">
        <v>3</v>
      </c>
      <c r="J191" t="n">
        <v>-1</v>
      </c>
      <c r="K191" t="n">
        <v>-1</v>
      </c>
      <c r="L191">
        <f>HYPERLINK("https://www.defined.fi/sol/AyLPSTFedcckTch9Bg45wYwJfXZm44bnfj7g4U4apump?maker=6YHcrghddkYMf6zu9vs8WtZkBUMBTEQvvSPVUEqnDYXf","https://www.defined.fi/sol/AyLPSTFedcckTch9Bg45wYwJfXZm44bnfj7g4U4apump?maker=6YHcrghddkYMf6zu9vs8WtZkBUMBTEQvvSPVUEqnDYXf")</f>
        <v/>
      </c>
      <c r="M191">
        <f>HYPERLINK("https://dexscreener.com/solana/AyLPSTFedcckTch9Bg45wYwJfXZm44bnfj7g4U4apump?maker=6YHcrghddkYMf6zu9vs8WtZkBUMBTEQvvSPVUEqnDYXf","https://dexscreener.com/solana/AyLPSTFedcckTch9Bg45wYwJfXZm44bnfj7g4U4apump?maker=6YHcrghddkYMf6zu9vs8WtZkBUMBTEQvvSPVUEqnDYXf")</f>
        <v/>
      </c>
    </row>
    <row r="192">
      <c r="A192" t="inlineStr">
        <is>
          <t>8jo8BBLNkyidqh9sSjEpmMVwU2iwn9YayjnPSK2Upump</t>
        </is>
      </c>
      <c r="B192" t="inlineStr">
        <is>
          <t>kuri</t>
        </is>
      </c>
      <c r="C192" t="n">
        <v>7</v>
      </c>
      <c r="D192" t="n">
        <v>0.875</v>
      </c>
      <c r="E192" t="n">
        <v>-1</v>
      </c>
      <c r="F192" t="n">
        <v>2.75</v>
      </c>
      <c r="G192" t="n">
        <v>3.63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HYPERLINK("https://www.defined.fi/sol/8jo8BBLNkyidqh9sSjEpmMVwU2iwn9YayjnPSK2Upump?maker=6YHcrghddkYMf6zu9vs8WtZkBUMBTEQvvSPVUEqnDYXf","https://www.defined.fi/sol/8jo8BBLNkyidqh9sSjEpmMVwU2iwn9YayjnPSK2Upump?maker=6YHcrghddkYMf6zu9vs8WtZkBUMBTEQvvSPVUEqnDYXf")</f>
        <v/>
      </c>
      <c r="M192">
        <f>HYPERLINK("https://dexscreener.com/solana/8jo8BBLNkyidqh9sSjEpmMVwU2iwn9YayjnPSK2Upump?maker=6YHcrghddkYMf6zu9vs8WtZkBUMBTEQvvSPVUEqnDYXf","https://dexscreener.com/solana/8jo8BBLNkyidqh9sSjEpmMVwU2iwn9YayjnPSK2Upump?maker=6YHcrghddkYMf6zu9vs8WtZkBUMBTEQvvSPVUEqnDYXf")</f>
        <v/>
      </c>
    </row>
    <row r="193">
      <c r="A193" t="inlineStr">
        <is>
          <t>EXaWJJURgZWeyoyJHCtSVtrE5P63h64MbL6Cpv8GC2rA</t>
        </is>
      </c>
      <c r="B193" t="inlineStr">
        <is>
          <t>PRAY</t>
        </is>
      </c>
      <c r="C193" t="n">
        <v>7</v>
      </c>
      <c r="D193" t="n">
        <v>26.35</v>
      </c>
      <c r="E193" t="n">
        <v>2.66</v>
      </c>
      <c r="F193" t="n">
        <v>9.890000000000001</v>
      </c>
      <c r="G193" t="n">
        <v>36.24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HYPERLINK("https://www.defined.fi/sol/EXaWJJURgZWeyoyJHCtSVtrE5P63h64MbL6Cpv8GC2rA?maker=6YHcrghddkYMf6zu9vs8WtZkBUMBTEQvvSPVUEqnDYXf","https://www.defined.fi/sol/EXaWJJURgZWeyoyJHCtSVtrE5P63h64MbL6Cpv8GC2rA?maker=6YHcrghddkYMf6zu9vs8WtZkBUMBTEQvvSPVUEqnDYXf")</f>
        <v/>
      </c>
      <c r="M193">
        <f>HYPERLINK("https://dexscreener.com/solana/EXaWJJURgZWeyoyJHCtSVtrE5P63h64MbL6Cpv8GC2rA?maker=6YHcrghddkYMf6zu9vs8WtZkBUMBTEQvvSPVUEqnDYXf","https://dexscreener.com/solana/EXaWJJURgZWeyoyJHCtSVtrE5P63h64MbL6Cpv8GC2rA?maker=6YHcrghddkYMf6zu9vs8WtZkBUMBTEQvvSPVUEqnDYXf")</f>
        <v/>
      </c>
    </row>
    <row r="194">
      <c r="A194" t="inlineStr">
        <is>
          <t>Ask3QD3BagjDbnGBvL7QEFTNA6Sg6pyiUZQTnfkDpump</t>
        </is>
      </c>
      <c r="B194" t="inlineStr">
        <is>
          <t>KIKO</t>
        </is>
      </c>
      <c r="C194" t="n">
        <v>7</v>
      </c>
      <c r="D194" t="n">
        <v>-7.85</v>
      </c>
      <c r="E194" t="n">
        <v>-0.86</v>
      </c>
      <c r="F194" t="n">
        <v>9.18</v>
      </c>
      <c r="G194" t="n">
        <v>1.32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HYPERLINK("https://www.defined.fi/sol/Ask3QD3BagjDbnGBvL7QEFTNA6Sg6pyiUZQTnfkDpump?maker=6YHcrghddkYMf6zu9vs8WtZkBUMBTEQvvSPVUEqnDYXf","https://www.defined.fi/sol/Ask3QD3BagjDbnGBvL7QEFTNA6Sg6pyiUZQTnfkDpump?maker=6YHcrghddkYMf6zu9vs8WtZkBUMBTEQvvSPVUEqnDYXf")</f>
        <v/>
      </c>
      <c r="M194">
        <f>HYPERLINK("https://dexscreener.com/solana/Ask3QD3BagjDbnGBvL7QEFTNA6Sg6pyiUZQTnfkDpump?maker=6YHcrghddkYMf6zu9vs8WtZkBUMBTEQvvSPVUEqnDYXf","https://dexscreener.com/solana/Ask3QD3BagjDbnGBvL7QEFTNA6Sg6pyiUZQTnfkDpump?maker=6YHcrghddkYMf6zu9vs8WtZkBUMBTEQvvSPVUEqnDYXf")</f>
        <v/>
      </c>
    </row>
    <row r="195">
      <c r="A195" t="inlineStr">
        <is>
          <t>Er2GfiLMN24dKxtCrcMU8bGtUCGExWH5DWKfTKt9pump</t>
        </is>
      </c>
      <c r="B195" t="inlineStr">
        <is>
          <t>sawif</t>
        </is>
      </c>
      <c r="C195" t="n">
        <v>7</v>
      </c>
      <c r="D195" t="n">
        <v>-0.217</v>
      </c>
      <c r="E195" t="n">
        <v>-0.12</v>
      </c>
      <c r="F195" t="n">
        <v>1.83</v>
      </c>
      <c r="G195" t="n">
        <v>1.61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HYPERLINK("https://www.defined.fi/sol/Er2GfiLMN24dKxtCrcMU8bGtUCGExWH5DWKfTKt9pump?maker=6YHcrghddkYMf6zu9vs8WtZkBUMBTEQvvSPVUEqnDYXf","https://www.defined.fi/sol/Er2GfiLMN24dKxtCrcMU8bGtUCGExWH5DWKfTKt9pump?maker=6YHcrghddkYMf6zu9vs8WtZkBUMBTEQvvSPVUEqnDYXf")</f>
        <v/>
      </c>
      <c r="M195">
        <f>HYPERLINK("https://dexscreener.com/solana/Er2GfiLMN24dKxtCrcMU8bGtUCGExWH5DWKfTKt9pump?maker=6YHcrghddkYMf6zu9vs8WtZkBUMBTEQvvSPVUEqnDYXf","https://dexscreener.com/solana/Er2GfiLMN24dKxtCrcMU8bGtUCGExWH5DWKfTKt9pump?maker=6YHcrghddkYMf6zu9vs8WtZkBUMBTEQvvSPVUEqnDYXf")</f>
        <v/>
      </c>
    </row>
    <row r="196">
      <c r="A196" t="inlineStr">
        <is>
          <t>4Sn9c1jrv52BDrnjCCGm21qSguUeFSC4eNnXNUTQpump</t>
        </is>
      </c>
      <c r="B196" t="inlineStr">
        <is>
          <t>DWC</t>
        </is>
      </c>
      <c r="C196" t="n">
        <v>7</v>
      </c>
      <c r="D196" t="n">
        <v>0.473</v>
      </c>
      <c r="E196" t="n">
        <v>-1</v>
      </c>
      <c r="F196" t="n">
        <v>4.59</v>
      </c>
      <c r="G196" t="n">
        <v>5.06</v>
      </c>
      <c r="H196" t="n">
        <v>1</v>
      </c>
      <c r="I196" t="n">
        <v>1</v>
      </c>
      <c r="J196" t="n">
        <v>-1</v>
      </c>
      <c r="K196" t="n">
        <v>-1</v>
      </c>
      <c r="L196">
        <f>HYPERLINK("https://www.defined.fi/sol/4Sn9c1jrv52BDrnjCCGm21qSguUeFSC4eNnXNUTQpump?maker=6YHcrghddkYMf6zu9vs8WtZkBUMBTEQvvSPVUEqnDYXf","https://www.defined.fi/sol/4Sn9c1jrv52BDrnjCCGm21qSguUeFSC4eNnXNUTQpump?maker=6YHcrghddkYMf6zu9vs8WtZkBUMBTEQvvSPVUEqnDYXf")</f>
        <v/>
      </c>
      <c r="M196">
        <f>HYPERLINK("https://dexscreener.com/solana/4Sn9c1jrv52BDrnjCCGm21qSguUeFSC4eNnXNUTQpump?maker=6YHcrghddkYMf6zu9vs8WtZkBUMBTEQvvSPVUEqnDYXf","https://dexscreener.com/solana/4Sn9c1jrv52BDrnjCCGm21qSguUeFSC4eNnXNUTQpump?maker=6YHcrghddkYMf6zu9vs8WtZkBUMBTEQvvSPVUEqnDYXf")</f>
        <v/>
      </c>
    </row>
    <row r="197">
      <c r="A197" t="inlineStr">
        <is>
          <t>7bQsj9DciGXs6cTkhB3D1WbcEjuMpmD7amQRWjEVBpu</t>
        </is>
      </c>
      <c r="B197" t="inlineStr">
        <is>
          <t>BCAT</t>
        </is>
      </c>
      <c r="C197" t="n">
        <v>7</v>
      </c>
      <c r="D197" t="n">
        <v>0.622</v>
      </c>
      <c r="E197" t="n">
        <v>0.04</v>
      </c>
      <c r="F197" t="n">
        <v>17.85</v>
      </c>
      <c r="G197" t="n">
        <v>18.47</v>
      </c>
      <c r="H197" t="n">
        <v>1</v>
      </c>
      <c r="I197" t="n">
        <v>2</v>
      </c>
      <c r="J197" t="n">
        <v>-1</v>
      </c>
      <c r="K197" t="n">
        <v>-1</v>
      </c>
      <c r="L197">
        <f>HYPERLINK("https://www.defined.fi/sol/7bQsj9DciGXs6cTkhB3D1WbcEjuMpmD7amQRWjEVBpu?maker=6YHcrghddkYMf6zu9vs8WtZkBUMBTEQvvSPVUEqnDYXf","https://www.defined.fi/sol/7bQsj9DciGXs6cTkhB3D1WbcEjuMpmD7amQRWjEVBpu?maker=6YHcrghddkYMf6zu9vs8WtZkBUMBTEQvvSPVUEqnDYXf")</f>
        <v/>
      </c>
      <c r="M197">
        <f>HYPERLINK("https://dexscreener.com/solana/7bQsj9DciGXs6cTkhB3D1WbcEjuMpmD7amQRWjEVBpu?maker=6YHcrghddkYMf6zu9vs8WtZkBUMBTEQvvSPVUEqnDYXf","https://dexscreener.com/solana/7bQsj9DciGXs6cTkhB3D1WbcEjuMpmD7amQRWjEVBpu?maker=6YHcrghddkYMf6zu9vs8WtZkBUMBTEQvvSPVUEqnDYXf")</f>
        <v/>
      </c>
    </row>
    <row r="198">
      <c r="A198" t="inlineStr">
        <is>
          <t>HSDkTWirKE7VazLwtswzGgpdeJotW8NXxi9WdHswpump</t>
        </is>
      </c>
      <c r="B198" t="inlineStr">
        <is>
          <t>Minz</t>
        </is>
      </c>
      <c r="C198" t="n">
        <v>7</v>
      </c>
      <c r="D198" t="n">
        <v>3.32</v>
      </c>
      <c r="E198" t="n">
        <v>-1</v>
      </c>
      <c r="F198" t="n">
        <v>2.89</v>
      </c>
      <c r="G198" t="n">
        <v>6.22</v>
      </c>
      <c r="H198" t="n">
        <v>1</v>
      </c>
      <c r="I198" t="n">
        <v>2</v>
      </c>
      <c r="J198" t="n">
        <v>-1</v>
      </c>
      <c r="K198" t="n">
        <v>-1</v>
      </c>
      <c r="L198">
        <f>HYPERLINK("https://www.defined.fi/sol/HSDkTWirKE7VazLwtswzGgpdeJotW8NXxi9WdHswpump?maker=6YHcrghddkYMf6zu9vs8WtZkBUMBTEQvvSPVUEqnDYXf","https://www.defined.fi/sol/HSDkTWirKE7VazLwtswzGgpdeJotW8NXxi9WdHswpump?maker=6YHcrghddkYMf6zu9vs8WtZkBUMBTEQvvSPVUEqnDYXf")</f>
        <v/>
      </c>
      <c r="M198">
        <f>HYPERLINK("https://dexscreener.com/solana/HSDkTWirKE7VazLwtswzGgpdeJotW8NXxi9WdHswpump?maker=6YHcrghddkYMf6zu9vs8WtZkBUMBTEQvvSPVUEqnDYXf","https://dexscreener.com/solana/HSDkTWirKE7VazLwtswzGgpdeJotW8NXxi9WdHswpump?maker=6YHcrghddkYMf6zu9vs8WtZkBUMBTEQvvSPVUEqnDYXf")</f>
        <v/>
      </c>
    </row>
    <row r="199">
      <c r="A199" t="inlineStr">
        <is>
          <t>HSfG5tUMe3BRLto3cjVTe288FCk3NmsUKqdX89Wkpump</t>
        </is>
      </c>
      <c r="B199" t="inlineStr">
        <is>
          <t>Fern</t>
        </is>
      </c>
      <c r="C199" t="n">
        <v>7</v>
      </c>
      <c r="D199" t="n">
        <v>-8.31</v>
      </c>
      <c r="E199" t="n">
        <v>-0.91</v>
      </c>
      <c r="F199" t="n">
        <v>9.18</v>
      </c>
      <c r="G199" t="n">
        <v>0.875</v>
      </c>
      <c r="H199" t="n">
        <v>1</v>
      </c>
      <c r="I199" t="n">
        <v>1</v>
      </c>
      <c r="J199" t="n">
        <v>-1</v>
      </c>
      <c r="K199" t="n">
        <v>-1</v>
      </c>
      <c r="L199">
        <f>HYPERLINK("https://www.defined.fi/sol/HSfG5tUMe3BRLto3cjVTe288FCk3NmsUKqdX89Wkpump?maker=6YHcrghddkYMf6zu9vs8WtZkBUMBTEQvvSPVUEqnDYXf","https://www.defined.fi/sol/HSfG5tUMe3BRLto3cjVTe288FCk3NmsUKqdX89Wkpump?maker=6YHcrghddkYMf6zu9vs8WtZkBUMBTEQvvSPVUEqnDYXf")</f>
        <v/>
      </c>
      <c r="M199">
        <f>HYPERLINK("https://dexscreener.com/solana/HSfG5tUMe3BRLto3cjVTe288FCk3NmsUKqdX89Wkpump?maker=6YHcrghddkYMf6zu9vs8WtZkBUMBTEQvvSPVUEqnDYXf","https://dexscreener.com/solana/HSfG5tUMe3BRLto3cjVTe288FCk3NmsUKqdX89Wkpump?maker=6YHcrghddkYMf6zu9vs8WtZkBUMBTEQvvSPVUEqnDYXf")</f>
        <v/>
      </c>
    </row>
    <row r="200">
      <c r="A200" t="inlineStr">
        <is>
          <t>5HoS7dUiT3fbtsr591bLbCp3acq7CTcFZviCsZAdpump</t>
        </is>
      </c>
      <c r="B200" t="inlineStr">
        <is>
          <t>mDOG</t>
        </is>
      </c>
      <c r="C200" t="n">
        <v>7</v>
      </c>
      <c r="D200" t="n">
        <v>3.21</v>
      </c>
      <c r="E200" t="n">
        <v>0.35</v>
      </c>
      <c r="F200" t="n">
        <v>9.19</v>
      </c>
      <c r="G200" t="n">
        <v>12.39</v>
      </c>
      <c r="H200" t="n">
        <v>1</v>
      </c>
      <c r="I200" t="n">
        <v>2</v>
      </c>
      <c r="J200" t="n">
        <v>-1</v>
      </c>
      <c r="K200" t="n">
        <v>-1</v>
      </c>
      <c r="L200">
        <f>HYPERLINK("https://www.defined.fi/sol/5HoS7dUiT3fbtsr591bLbCp3acq7CTcFZviCsZAdpump?maker=6YHcrghddkYMf6zu9vs8WtZkBUMBTEQvvSPVUEqnDYXf","https://www.defined.fi/sol/5HoS7dUiT3fbtsr591bLbCp3acq7CTcFZviCsZAdpump?maker=6YHcrghddkYMf6zu9vs8WtZkBUMBTEQvvSPVUEqnDYXf")</f>
        <v/>
      </c>
      <c r="M200">
        <f>HYPERLINK("https://dexscreener.com/solana/5HoS7dUiT3fbtsr591bLbCp3acq7CTcFZviCsZAdpump?maker=6YHcrghddkYMf6zu9vs8WtZkBUMBTEQvvSPVUEqnDYXf","https://dexscreener.com/solana/5HoS7dUiT3fbtsr591bLbCp3acq7CTcFZviCsZAdpump?maker=6YHcrghddkYMf6zu9vs8WtZkBUMBTEQvvSPVUEqnDYXf")</f>
        <v/>
      </c>
    </row>
    <row r="201">
      <c r="A201" t="inlineStr">
        <is>
          <t>ALW1DD65EtewCiRz65gUDvYYAqQWLwjo68XAnsR7pump</t>
        </is>
      </c>
      <c r="B201" t="inlineStr">
        <is>
          <t>TRT</t>
        </is>
      </c>
      <c r="C201" t="n">
        <v>7</v>
      </c>
      <c r="D201" t="n">
        <v>0.164</v>
      </c>
      <c r="E201" t="n">
        <v>0.18</v>
      </c>
      <c r="F201" t="n">
        <v>0.914</v>
      </c>
      <c r="G201" t="n">
        <v>1.08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HYPERLINK("https://www.defined.fi/sol/ALW1DD65EtewCiRz65gUDvYYAqQWLwjo68XAnsR7pump?maker=6YHcrghddkYMf6zu9vs8WtZkBUMBTEQvvSPVUEqnDYXf","https://www.defined.fi/sol/ALW1DD65EtewCiRz65gUDvYYAqQWLwjo68XAnsR7pump?maker=6YHcrghddkYMf6zu9vs8WtZkBUMBTEQvvSPVUEqnDYXf")</f>
        <v/>
      </c>
      <c r="M201">
        <f>HYPERLINK("https://dexscreener.com/solana/ALW1DD65EtewCiRz65gUDvYYAqQWLwjo68XAnsR7pump?maker=6YHcrghddkYMf6zu9vs8WtZkBUMBTEQvvSPVUEqnDYXf","https://dexscreener.com/solana/ALW1DD65EtewCiRz65gUDvYYAqQWLwjo68XAnsR7pump?maker=6YHcrghddkYMf6zu9vs8WtZkBUMBTEQvvSPVUEqnDYXf")</f>
        <v/>
      </c>
    </row>
    <row r="202">
      <c r="A202" t="inlineStr">
        <is>
          <t>mkvXiNBpa8uiSApe5BrhWVJaT87pJFTZxRy7zFapump</t>
        </is>
      </c>
      <c r="B202" t="inlineStr">
        <is>
          <t>Nailong</t>
        </is>
      </c>
      <c r="C202" t="n">
        <v>7</v>
      </c>
      <c r="D202" t="n">
        <v>0</v>
      </c>
      <c r="E202" t="n">
        <v>0</v>
      </c>
      <c r="F202" t="n">
        <v>0</v>
      </c>
      <c r="G202" t="n">
        <v>11.56</v>
      </c>
      <c r="H202" t="n">
        <v>0</v>
      </c>
      <c r="I202" t="n">
        <v>2</v>
      </c>
      <c r="J202" t="n">
        <v>-1</v>
      </c>
      <c r="K202" t="n">
        <v>-1</v>
      </c>
      <c r="L202">
        <f>HYPERLINK("https://www.defined.fi/sol/mkvXiNBpa8uiSApe5BrhWVJaT87pJFTZxRy7zFapump?maker=6YHcrghddkYMf6zu9vs8WtZkBUMBTEQvvSPVUEqnDYXf","https://www.defined.fi/sol/mkvXiNBpa8uiSApe5BrhWVJaT87pJFTZxRy7zFapump?maker=6YHcrghddkYMf6zu9vs8WtZkBUMBTEQvvSPVUEqnDYXf")</f>
        <v/>
      </c>
      <c r="M202">
        <f>HYPERLINK("https://dexscreener.com/solana/mkvXiNBpa8uiSApe5BrhWVJaT87pJFTZxRy7zFapump?maker=6YHcrghddkYMf6zu9vs8WtZkBUMBTEQvvSPVUEqnDYXf","https://dexscreener.com/solana/mkvXiNBpa8uiSApe5BrhWVJaT87pJFTZxRy7zFapump?maker=6YHcrghddkYMf6zu9vs8WtZkBUMBTEQvvSPVUEqnDYXf")</f>
        <v/>
      </c>
    </row>
    <row r="203">
      <c r="A203" t="inlineStr">
        <is>
          <t>4mJEfs2N1XraKkhd5dEo4MnMt5h5qR5oyP7x8sRSpump</t>
        </is>
      </c>
      <c r="B203" t="inlineStr">
        <is>
          <t>chibba</t>
        </is>
      </c>
      <c r="C203" t="n">
        <v>8</v>
      </c>
      <c r="D203" t="n">
        <v>0</v>
      </c>
      <c r="E203" t="n">
        <v>0</v>
      </c>
      <c r="F203" t="n">
        <v>0</v>
      </c>
      <c r="G203" t="n">
        <v>5.01</v>
      </c>
      <c r="H203" t="n">
        <v>0</v>
      </c>
      <c r="I203" t="n">
        <v>1</v>
      </c>
      <c r="J203" t="n">
        <v>-1</v>
      </c>
      <c r="K203" t="n">
        <v>-1</v>
      </c>
      <c r="L203">
        <f>HYPERLINK("https://www.defined.fi/sol/4mJEfs2N1XraKkhd5dEo4MnMt5h5qR5oyP7x8sRSpump?maker=6YHcrghddkYMf6zu9vs8WtZkBUMBTEQvvSPVUEqnDYXf","https://www.defined.fi/sol/4mJEfs2N1XraKkhd5dEo4MnMt5h5qR5oyP7x8sRSpump?maker=6YHcrghddkYMf6zu9vs8WtZkBUMBTEQvvSPVUEqnDYXf")</f>
        <v/>
      </c>
      <c r="M203">
        <f>HYPERLINK("https://dexscreener.com/solana/4mJEfs2N1XraKkhd5dEo4MnMt5h5qR5oyP7x8sRSpump?maker=6YHcrghddkYMf6zu9vs8WtZkBUMBTEQvvSPVUEqnDYXf","https://dexscreener.com/solana/4mJEfs2N1XraKkhd5dEo4MnMt5h5qR5oyP7x8sRSpump?maker=6YHcrghddkYMf6zu9vs8WtZkBUMBTEQvvSPVUEqnDYXf")</f>
        <v/>
      </c>
    </row>
    <row r="204">
      <c r="A204" t="inlineStr">
        <is>
          <t>4DWmHceQivKwRfQJt5DEn1yDGfBZNMc1abVT6XR6pump</t>
        </is>
      </c>
      <c r="B204" t="inlineStr">
        <is>
          <t>cooked</t>
        </is>
      </c>
      <c r="C204" t="n">
        <v>8</v>
      </c>
      <c r="D204" t="n">
        <v>0</v>
      </c>
      <c r="E204" t="n">
        <v>0</v>
      </c>
      <c r="F204" t="n">
        <v>0</v>
      </c>
      <c r="G204" t="n">
        <v>3.44</v>
      </c>
      <c r="H204" t="n">
        <v>0</v>
      </c>
      <c r="I204" t="n">
        <v>1</v>
      </c>
      <c r="J204" t="n">
        <v>-1</v>
      </c>
      <c r="K204" t="n">
        <v>-1</v>
      </c>
      <c r="L204">
        <f>HYPERLINK("https://www.defined.fi/sol/4DWmHceQivKwRfQJt5DEn1yDGfBZNMc1abVT6XR6pump?maker=6YHcrghddkYMf6zu9vs8WtZkBUMBTEQvvSPVUEqnDYXf","https://www.defined.fi/sol/4DWmHceQivKwRfQJt5DEn1yDGfBZNMc1abVT6XR6pump?maker=6YHcrghddkYMf6zu9vs8WtZkBUMBTEQvvSPVUEqnDYXf")</f>
        <v/>
      </c>
      <c r="M204">
        <f>HYPERLINK("https://dexscreener.com/solana/4DWmHceQivKwRfQJt5DEn1yDGfBZNMc1abVT6XR6pump?maker=6YHcrghddkYMf6zu9vs8WtZkBUMBTEQvvSPVUEqnDYXf","https://dexscreener.com/solana/4DWmHceQivKwRfQJt5DEn1yDGfBZNMc1abVT6XR6pump?maker=6YHcrghddkYMf6zu9vs8WtZkBUMBTEQvvSPVUEqnDYXf")</f>
        <v/>
      </c>
    </row>
    <row r="205">
      <c r="A205" t="inlineStr">
        <is>
          <t>EM5XFHRjzDexTbrw9uEfMGeZRUU7qnngN5rToEb2pump</t>
        </is>
      </c>
      <c r="B205" t="inlineStr">
        <is>
          <t>sus</t>
        </is>
      </c>
      <c r="C205" t="n">
        <v>8</v>
      </c>
      <c r="D205" t="n">
        <v>0.481</v>
      </c>
      <c r="E205" t="n">
        <v>0.05</v>
      </c>
      <c r="F205" t="n">
        <v>9.199999999999999</v>
      </c>
      <c r="G205" t="n">
        <v>9.68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HYPERLINK("https://www.defined.fi/sol/EM5XFHRjzDexTbrw9uEfMGeZRUU7qnngN5rToEb2pump?maker=6YHcrghddkYMf6zu9vs8WtZkBUMBTEQvvSPVUEqnDYXf","https://www.defined.fi/sol/EM5XFHRjzDexTbrw9uEfMGeZRUU7qnngN5rToEb2pump?maker=6YHcrghddkYMf6zu9vs8WtZkBUMBTEQvvSPVUEqnDYXf")</f>
        <v/>
      </c>
      <c r="M205">
        <f>HYPERLINK("https://dexscreener.com/solana/EM5XFHRjzDexTbrw9uEfMGeZRUU7qnngN5rToEb2pump?maker=6YHcrghddkYMf6zu9vs8WtZkBUMBTEQvvSPVUEqnDYXf","https://dexscreener.com/solana/EM5XFHRjzDexTbrw9uEfMGeZRUU7qnngN5rToEb2pump?maker=6YHcrghddkYMf6zu9vs8WtZkBUMBTEQvvSPVUEqnDYXf")</f>
        <v/>
      </c>
    </row>
    <row r="206">
      <c r="A206" t="inlineStr">
        <is>
          <t>9pMeLX2G3Auheac2EAeh1WczszucDNgy1PVeHr6kqvmF</t>
        </is>
      </c>
      <c r="B206" t="inlineStr">
        <is>
          <t>OHFUCK</t>
        </is>
      </c>
      <c r="C206" t="n">
        <v>8</v>
      </c>
      <c r="D206" t="n">
        <v>-0.062</v>
      </c>
      <c r="E206" t="n">
        <v>-0.02</v>
      </c>
      <c r="F206" t="n">
        <v>2.74</v>
      </c>
      <c r="G206" t="n">
        <v>0</v>
      </c>
      <c r="H206" t="n">
        <v>1</v>
      </c>
      <c r="I206" t="n">
        <v>0</v>
      </c>
      <c r="J206" t="n">
        <v>-1</v>
      </c>
      <c r="K206" t="n">
        <v>-1</v>
      </c>
      <c r="L206">
        <f>HYPERLINK("https://www.defined.fi/sol/9pMeLX2G3Auheac2EAeh1WczszucDNgy1PVeHr6kqvmF?maker=6YHcrghddkYMf6zu9vs8WtZkBUMBTEQvvSPVUEqnDYXf","https://www.defined.fi/sol/9pMeLX2G3Auheac2EAeh1WczszucDNgy1PVeHr6kqvmF?maker=6YHcrghddkYMf6zu9vs8WtZkBUMBTEQvvSPVUEqnDYXf")</f>
        <v/>
      </c>
      <c r="M206">
        <f>HYPERLINK("https://dexscreener.com/solana/9pMeLX2G3Auheac2EAeh1WczszucDNgy1PVeHr6kqvmF?maker=6YHcrghddkYMf6zu9vs8WtZkBUMBTEQvvSPVUEqnDYXf","https://dexscreener.com/solana/9pMeLX2G3Auheac2EAeh1WczszucDNgy1PVeHr6kqvmF?maker=6YHcrghddkYMf6zu9vs8WtZkBUMBTEQvvSPVUEqnDYXf")</f>
        <v/>
      </c>
    </row>
    <row r="207">
      <c r="A207" t="inlineStr">
        <is>
          <t>BLsFtPq5hFuosCWs5u9xPX6fDh5SKKi82LuS7nNTWaTD</t>
        </is>
      </c>
      <c r="B207" t="inlineStr">
        <is>
          <t>OhFuck</t>
        </is>
      </c>
      <c r="C207" t="n">
        <v>8</v>
      </c>
      <c r="D207" t="n">
        <v>-0.1</v>
      </c>
      <c r="E207" t="n">
        <v>-1</v>
      </c>
      <c r="F207" t="n">
        <v>2.74</v>
      </c>
      <c r="G207" t="n">
        <v>0</v>
      </c>
      <c r="H207" t="n">
        <v>1</v>
      </c>
      <c r="I207" t="n">
        <v>0</v>
      </c>
      <c r="J207" t="n">
        <v>-1</v>
      </c>
      <c r="K207" t="n">
        <v>-1</v>
      </c>
      <c r="L207">
        <f>HYPERLINK("https://www.defined.fi/sol/BLsFtPq5hFuosCWs5u9xPX6fDh5SKKi82LuS7nNTWaTD?maker=6YHcrghddkYMf6zu9vs8WtZkBUMBTEQvvSPVUEqnDYXf","https://www.defined.fi/sol/BLsFtPq5hFuosCWs5u9xPX6fDh5SKKi82LuS7nNTWaTD?maker=6YHcrghddkYMf6zu9vs8WtZkBUMBTEQvvSPVUEqnDYXf")</f>
        <v/>
      </c>
      <c r="M207">
        <f>HYPERLINK("https://dexscreener.com/solana/BLsFtPq5hFuosCWs5u9xPX6fDh5SKKi82LuS7nNTWaTD?maker=6YHcrghddkYMf6zu9vs8WtZkBUMBTEQvvSPVUEqnDYXf","https://dexscreener.com/solana/BLsFtPq5hFuosCWs5u9xPX6fDh5SKKi82LuS7nNTWaTD?maker=6YHcrghddkYMf6zu9vs8WtZkBUMBTEQvvSPVUEqnDYXf")</f>
        <v/>
      </c>
    </row>
    <row r="208">
      <c r="A208" t="inlineStr">
        <is>
          <t>3PPWSGNuhUTg7PkrtS3jjKCLG2ZcvbxBm13jBU7YoXca</t>
        </is>
      </c>
      <c r="B208" t="inlineStr">
        <is>
          <t>OHFUCK</t>
        </is>
      </c>
      <c r="C208" t="n">
        <v>8</v>
      </c>
      <c r="D208" t="n">
        <v>0.25</v>
      </c>
      <c r="E208" t="n">
        <v>0.03</v>
      </c>
      <c r="F208" t="n">
        <v>10.05</v>
      </c>
      <c r="G208" t="n">
        <v>3.83</v>
      </c>
      <c r="H208" t="n">
        <v>1</v>
      </c>
      <c r="I208" t="n">
        <v>0</v>
      </c>
      <c r="J208" t="n">
        <v>-1</v>
      </c>
      <c r="K208" t="n">
        <v>-1</v>
      </c>
      <c r="L208">
        <f>HYPERLINK("https://www.defined.fi/sol/3PPWSGNuhUTg7PkrtS3jjKCLG2ZcvbxBm13jBU7YoXca?maker=6YHcrghddkYMf6zu9vs8WtZkBUMBTEQvvSPVUEqnDYXf","https://www.defined.fi/sol/3PPWSGNuhUTg7PkrtS3jjKCLG2ZcvbxBm13jBU7YoXca?maker=6YHcrghddkYMf6zu9vs8WtZkBUMBTEQvvSPVUEqnDYXf")</f>
        <v/>
      </c>
      <c r="M208">
        <f>HYPERLINK("https://dexscreener.com/solana/3PPWSGNuhUTg7PkrtS3jjKCLG2ZcvbxBm13jBU7YoXca?maker=6YHcrghddkYMf6zu9vs8WtZkBUMBTEQvvSPVUEqnDYXf","https://dexscreener.com/solana/3PPWSGNuhUTg7PkrtS3jjKCLG2ZcvbxBm13jBU7YoXca?maker=6YHcrghddkYMf6zu9vs8WtZkBUMBTEQvvSPVUEqnDYXf")</f>
        <v/>
      </c>
    </row>
    <row r="209">
      <c r="A209" t="inlineStr">
        <is>
          <t>9FwshqhdWK7ccGidMzmdSTVRKnp5rZjMPxxeS28cfaAo</t>
        </is>
      </c>
      <c r="B209" t="inlineStr">
        <is>
          <t>W</t>
        </is>
      </c>
      <c r="C209" t="n">
        <v>8</v>
      </c>
      <c r="D209" t="n">
        <v>-0.027</v>
      </c>
      <c r="E209" t="n">
        <v>-0</v>
      </c>
      <c r="F209" t="n">
        <v>31.8</v>
      </c>
      <c r="G209" t="n">
        <v>28.12</v>
      </c>
      <c r="H209" t="n">
        <v>2</v>
      </c>
      <c r="I209" t="n">
        <v>1</v>
      </c>
      <c r="J209" t="n">
        <v>-1</v>
      </c>
      <c r="K209" t="n">
        <v>-1</v>
      </c>
      <c r="L209">
        <f>HYPERLINK("https://www.defined.fi/sol/9FwshqhdWK7ccGidMzmdSTVRKnp5rZjMPxxeS28cfaAo?maker=6YHcrghddkYMf6zu9vs8WtZkBUMBTEQvvSPVUEqnDYXf","https://www.defined.fi/sol/9FwshqhdWK7ccGidMzmdSTVRKnp5rZjMPxxeS28cfaAo?maker=6YHcrghddkYMf6zu9vs8WtZkBUMBTEQvvSPVUEqnDYXf")</f>
        <v/>
      </c>
      <c r="M209">
        <f>HYPERLINK("https://dexscreener.com/solana/9FwshqhdWK7ccGidMzmdSTVRKnp5rZjMPxxeS28cfaAo?maker=6YHcrghddkYMf6zu9vs8WtZkBUMBTEQvvSPVUEqnDYXf","https://dexscreener.com/solana/9FwshqhdWK7ccGidMzmdSTVRKnp5rZjMPxxeS28cfaAo?maker=6YHcrghddkYMf6zu9vs8WtZkBUMBTEQvvSPVUEqnDYXf")</f>
        <v/>
      </c>
    </row>
    <row r="210">
      <c r="A210" t="inlineStr">
        <is>
          <t>2YYqdpRdGheEFBddkRwEUD1NzYfwnr7ithunyPnJaUqs</t>
        </is>
      </c>
      <c r="B210" t="inlineStr">
        <is>
          <t>UNIDOG</t>
        </is>
      </c>
      <c r="C210" t="n">
        <v>8</v>
      </c>
      <c r="D210" t="n">
        <v>0.33</v>
      </c>
      <c r="E210" t="n">
        <v>0.07000000000000001</v>
      </c>
      <c r="F210" t="n">
        <v>4.57</v>
      </c>
      <c r="G210" t="n">
        <v>4.9</v>
      </c>
      <c r="H210" t="n">
        <v>1</v>
      </c>
      <c r="I210" t="n">
        <v>1</v>
      </c>
      <c r="J210" t="n">
        <v>-1</v>
      </c>
      <c r="K210" t="n">
        <v>-1</v>
      </c>
      <c r="L210">
        <f>HYPERLINK("https://www.defined.fi/sol/2YYqdpRdGheEFBddkRwEUD1NzYfwnr7ithunyPnJaUqs?maker=6YHcrghddkYMf6zu9vs8WtZkBUMBTEQvvSPVUEqnDYXf","https://www.defined.fi/sol/2YYqdpRdGheEFBddkRwEUD1NzYfwnr7ithunyPnJaUqs?maker=6YHcrghddkYMf6zu9vs8WtZkBUMBTEQvvSPVUEqnDYXf")</f>
        <v/>
      </c>
      <c r="M210">
        <f>HYPERLINK("https://dexscreener.com/solana/2YYqdpRdGheEFBddkRwEUD1NzYfwnr7ithunyPnJaUqs?maker=6YHcrghddkYMf6zu9vs8WtZkBUMBTEQvvSPVUEqnDYXf","https://dexscreener.com/solana/2YYqdpRdGheEFBddkRwEUD1NzYfwnr7ithunyPnJaUqs?maker=6YHcrghddkYMf6zu9vs8WtZkBUMBTEQvvSPVUEqnDYXf")</f>
        <v/>
      </c>
    </row>
    <row r="211">
      <c r="A211" t="inlineStr">
        <is>
          <t>7kBJzbScyVfQuKiBtzFKQePLDfWiTLkGGdNKpVGcpump</t>
        </is>
      </c>
      <c r="B211" t="inlineStr">
        <is>
          <t>tog</t>
        </is>
      </c>
      <c r="C211" t="n">
        <v>8</v>
      </c>
      <c r="D211" t="n">
        <v>-0.463</v>
      </c>
      <c r="E211" t="n">
        <v>-0.1</v>
      </c>
      <c r="F211" t="n">
        <v>4.56</v>
      </c>
      <c r="G211" t="n">
        <v>4.1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HYPERLINK("https://www.defined.fi/sol/7kBJzbScyVfQuKiBtzFKQePLDfWiTLkGGdNKpVGcpump?maker=6YHcrghddkYMf6zu9vs8WtZkBUMBTEQvvSPVUEqnDYXf","https://www.defined.fi/sol/7kBJzbScyVfQuKiBtzFKQePLDfWiTLkGGdNKpVGcpump?maker=6YHcrghddkYMf6zu9vs8WtZkBUMBTEQvvSPVUEqnDYXf")</f>
        <v/>
      </c>
      <c r="M211">
        <f>HYPERLINK("https://dexscreener.com/solana/7kBJzbScyVfQuKiBtzFKQePLDfWiTLkGGdNKpVGcpump?maker=6YHcrghddkYMf6zu9vs8WtZkBUMBTEQvvSPVUEqnDYXf","https://dexscreener.com/solana/7kBJzbScyVfQuKiBtzFKQePLDfWiTLkGGdNKpVGcpump?maker=6YHcrghddkYMf6zu9vs8WtZkBUMBTEQvvSPVUEqnDYXf")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