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0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GUGmG7qWG4KDCZimpBKi1Ej6xo4ko46V4Fnw6RhKpump</t>
        </is>
      </c>
      <c r="B2" t="inlineStr">
        <is>
          <t>iuji</t>
        </is>
      </c>
      <c r="C2" t="n">
        <v>0</v>
      </c>
      <c r="D2" t="n">
        <v>10.84</v>
      </c>
      <c r="E2" t="n">
        <v>1.8</v>
      </c>
      <c r="F2" t="n">
        <v>6</v>
      </c>
      <c r="G2" t="n">
        <v>3.47</v>
      </c>
      <c r="H2" t="n">
        <v>2</v>
      </c>
      <c r="I2" t="n">
        <v>1</v>
      </c>
      <c r="J2" t="n">
        <v>-1</v>
      </c>
      <c r="K2" t="n">
        <v>-1</v>
      </c>
      <c r="L2">
        <f>HYPERLINK("https://www.defined.fi/sol/GUGmG7qWG4KDCZimpBKi1Ej6xo4ko46V4Fnw6RhKpump?maker=6P4aHkv7oTbwMK6P57sVsejE52jNFeEvYhQMEBpNNN1U","https://www.defined.fi/sol/GUGmG7qWG4KDCZimpBKi1Ej6xo4ko46V4Fnw6RhKpump?maker=6P4aHkv7oTbwMK6P57sVsejE52jNFeEvYhQMEBpNNN1U")</f>
        <v/>
      </c>
      <c r="M2">
        <f>HYPERLINK("https://dexscreener.com/solana/GUGmG7qWG4KDCZimpBKi1Ej6xo4ko46V4Fnw6RhKpump?maker=6P4aHkv7oTbwMK6P57sVsejE52jNFeEvYhQMEBpNNN1U","https://dexscreener.com/solana/GUGmG7qWG4KDCZimpBKi1Ej6xo4ko46V4Fnw6RhKpump?maker=6P4aHkv7oTbwMK6P57sVsejE52jNFeEvYhQMEBpNNN1U")</f>
        <v/>
      </c>
    </row>
    <row r="3">
      <c r="A3" t="inlineStr">
        <is>
          <t>51hx5pWVzAEMXyuxjGzRENT5BQ1mEjQHNmGSsGSWpump</t>
        </is>
      </c>
      <c r="B3" t="inlineStr">
        <is>
          <t>END</t>
        </is>
      </c>
      <c r="C3" t="n">
        <v>0</v>
      </c>
      <c r="D3" t="n">
        <v>0.378</v>
      </c>
      <c r="E3" t="n">
        <v>0.19</v>
      </c>
      <c r="F3" t="n">
        <v>2</v>
      </c>
      <c r="G3" t="n">
        <v>2.38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HYPERLINK("https://www.defined.fi/sol/51hx5pWVzAEMXyuxjGzRENT5BQ1mEjQHNmGSsGSWpump?maker=6P4aHkv7oTbwMK6P57sVsejE52jNFeEvYhQMEBpNNN1U","https://www.defined.fi/sol/51hx5pWVzAEMXyuxjGzRENT5BQ1mEjQHNmGSsGSWpump?maker=6P4aHkv7oTbwMK6P57sVsejE52jNFeEvYhQMEBpNNN1U")</f>
        <v/>
      </c>
      <c r="M3">
        <f>HYPERLINK("https://dexscreener.com/solana/51hx5pWVzAEMXyuxjGzRENT5BQ1mEjQHNmGSsGSWpump?maker=6P4aHkv7oTbwMK6P57sVsejE52jNFeEvYhQMEBpNNN1U","https://dexscreener.com/solana/51hx5pWVzAEMXyuxjGzRENT5BQ1mEjQHNmGSsGSWpump?maker=6P4aHkv7oTbwMK6P57sVsejE52jNFeEvYhQMEBpNNN1U")</f>
        <v/>
      </c>
    </row>
    <row r="4">
      <c r="A4" t="inlineStr">
        <is>
          <t>D1jatjJCYJerLedEFqXytCJfequ8LjfYXAW9ztTXpump</t>
        </is>
      </c>
      <c r="B4" t="inlineStr">
        <is>
          <t>Lain:AI</t>
        </is>
      </c>
      <c r="C4" t="n">
        <v>0</v>
      </c>
      <c r="D4" t="n">
        <v>0.479</v>
      </c>
      <c r="E4" t="n">
        <v>-1</v>
      </c>
      <c r="F4" t="n">
        <v>2.21</v>
      </c>
      <c r="G4" t="n">
        <v>2.68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HYPERLINK("https://www.defined.fi/sol/D1jatjJCYJerLedEFqXytCJfequ8LjfYXAW9ztTXpump?maker=6P4aHkv7oTbwMK6P57sVsejE52jNFeEvYhQMEBpNNN1U","https://www.defined.fi/sol/D1jatjJCYJerLedEFqXytCJfequ8LjfYXAW9ztTXpump?maker=6P4aHkv7oTbwMK6P57sVsejE52jNFeEvYhQMEBpNNN1U")</f>
        <v/>
      </c>
      <c r="M4">
        <f>HYPERLINK("https://dexscreener.com/solana/D1jatjJCYJerLedEFqXytCJfequ8LjfYXAW9ztTXpump?maker=6P4aHkv7oTbwMK6P57sVsejE52jNFeEvYhQMEBpNNN1U","https://dexscreener.com/solana/D1jatjJCYJerLedEFqXytCJfequ8LjfYXAW9ztTXpump?maker=6P4aHkv7oTbwMK6P57sVsejE52jNFeEvYhQMEBpNNN1U")</f>
        <v/>
      </c>
    </row>
    <row r="5">
      <c r="A5" t="inlineStr">
        <is>
          <t>CxRBg5BSRujbu1WEcHQrwHHWytVo62jdxzWqtDj5pump</t>
        </is>
      </c>
      <c r="B5" t="inlineStr">
        <is>
          <t>$cryptoids</t>
        </is>
      </c>
      <c r="C5" t="n">
        <v>0</v>
      </c>
      <c r="D5" t="n">
        <v>0.26</v>
      </c>
      <c r="E5" t="n">
        <v>0.13</v>
      </c>
      <c r="F5" t="n">
        <v>2</v>
      </c>
      <c r="G5" t="n">
        <v>2.26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HYPERLINK("https://www.defined.fi/sol/CxRBg5BSRujbu1WEcHQrwHHWytVo62jdxzWqtDj5pump?maker=6P4aHkv7oTbwMK6P57sVsejE52jNFeEvYhQMEBpNNN1U","https://www.defined.fi/sol/CxRBg5BSRujbu1WEcHQrwHHWytVo62jdxzWqtDj5pump?maker=6P4aHkv7oTbwMK6P57sVsejE52jNFeEvYhQMEBpNNN1U")</f>
        <v/>
      </c>
      <c r="M5">
        <f>HYPERLINK("https://dexscreener.com/solana/CxRBg5BSRujbu1WEcHQrwHHWytVo62jdxzWqtDj5pump?maker=6P4aHkv7oTbwMK6P57sVsejE52jNFeEvYhQMEBpNNN1U","https://dexscreener.com/solana/CxRBg5BSRujbu1WEcHQrwHHWytVo62jdxzWqtDj5pump?maker=6P4aHkv7oTbwMK6P57sVsejE52jNFeEvYhQMEBpNNN1U")</f>
        <v/>
      </c>
    </row>
    <row r="6">
      <c r="A6" t="inlineStr">
        <is>
          <t>HVra3PkboWAsykg1MEqEzPEhqsyNPZPs63xdAaFcpump</t>
        </is>
      </c>
      <c r="B6" t="inlineStr">
        <is>
          <t>dcapump</t>
        </is>
      </c>
      <c r="C6" t="n">
        <v>0</v>
      </c>
      <c r="D6" t="n">
        <v>-0.306</v>
      </c>
      <c r="E6" t="n">
        <v>-1</v>
      </c>
      <c r="F6" t="n">
        <v>3</v>
      </c>
      <c r="G6" t="n">
        <v>2.69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HYPERLINK("https://www.defined.fi/sol/HVra3PkboWAsykg1MEqEzPEhqsyNPZPs63xdAaFcpump?maker=6P4aHkv7oTbwMK6P57sVsejE52jNFeEvYhQMEBpNNN1U","https://www.defined.fi/sol/HVra3PkboWAsykg1MEqEzPEhqsyNPZPs63xdAaFcpump?maker=6P4aHkv7oTbwMK6P57sVsejE52jNFeEvYhQMEBpNNN1U")</f>
        <v/>
      </c>
      <c r="M6">
        <f>HYPERLINK("https://dexscreener.com/solana/HVra3PkboWAsykg1MEqEzPEhqsyNPZPs63xdAaFcpump?maker=6P4aHkv7oTbwMK6P57sVsejE52jNFeEvYhQMEBpNNN1U","https://dexscreener.com/solana/HVra3PkboWAsykg1MEqEzPEhqsyNPZPs63xdAaFcpump?maker=6P4aHkv7oTbwMK6P57sVsejE52jNFeEvYhQMEBpNNN1U")</f>
        <v/>
      </c>
    </row>
    <row r="7">
      <c r="A7" t="inlineStr">
        <is>
          <t>H2zb37x5nyW1yeCzVn2RecQFCdt8JK9ZioxqSNsFpump</t>
        </is>
      </c>
      <c r="B7" t="inlineStr">
        <is>
          <t>REN</t>
        </is>
      </c>
      <c r="C7" t="n">
        <v>0</v>
      </c>
      <c r="D7" t="n">
        <v>-1.27</v>
      </c>
      <c r="E7" t="n">
        <v>-0.42</v>
      </c>
      <c r="F7" t="n">
        <v>3</v>
      </c>
      <c r="G7" t="n">
        <v>1.72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HYPERLINK("https://www.defined.fi/sol/H2zb37x5nyW1yeCzVn2RecQFCdt8JK9ZioxqSNsFpump?maker=6P4aHkv7oTbwMK6P57sVsejE52jNFeEvYhQMEBpNNN1U","https://www.defined.fi/sol/H2zb37x5nyW1yeCzVn2RecQFCdt8JK9ZioxqSNsFpump?maker=6P4aHkv7oTbwMK6P57sVsejE52jNFeEvYhQMEBpNNN1U")</f>
        <v/>
      </c>
      <c r="M7">
        <f>HYPERLINK("https://dexscreener.com/solana/H2zb37x5nyW1yeCzVn2RecQFCdt8JK9ZioxqSNsFpump?maker=6P4aHkv7oTbwMK6P57sVsejE52jNFeEvYhQMEBpNNN1U","https://dexscreener.com/solana/H2zb37x5nyW1yeCzVn2RecQFCdt8JK9ZioxqSNsFpump?maker=6P4aHkv7oTbwMK6P57sVsejE52jNFeEvYhQMEBpNNN1U")</f>
        <v/>
      </c>
    </row>
    <row r="8">
      <c r="A8" t="inlineStr">
        <is>
          <t>CZGP1EJUjPRSf3sB8MqoEbUrADHxG3ad6s7iAC7d1ao5</t>
        </is>
      </c>
      <c r="B8" t="inlineStr">
        <is>
          <t>AI</t>
        </is>
      </c>
      <c r="C8" t="n">
        <v>0</v>
      </c>
      <c r="D8" t="n">
        <v>4.76</v>
      </c>
      <c r="E8" t="n">
        <v>1.59</v>
      </c>
      <c r="F8" t="n">
        <v>3</v>
      </c>
      <c r="G8" t="n">
        <v>7.76</v>
      </c>
      <c r="H8" t="n">
        <v>1</v>
      </c>
      <c r="I8" t="n">
        <v>3</v>
      </c>
      <c r="J8" t="n">
        <v>-1</v>
      </c>
      <c r="K8" t="n">
        <v>-1</v>
      </c>
      <c r="L8">
        <f>HYPERLINK("https://www.defined.fi/sol/CZGP1EJUjPRSf3sB8MqoEbUrADHxG3ad6s7iAC7d1ao5?maker=6P4aHkv7oTbwMK6P57sVsejE52jNFeEvYhQMEBpNNN1U","https://www.defined.fi/sol/CZGP1EJUjPRSf3sB8MqoEbUrADHxG3ad6s7iAC7d1ao5?maker=6P4aHkv7oTbwMK6P57sVsejE52jNFeEvYhQMEBpNNN1U")</f>
        <v/>
      </c>
      <c r="M8">
        <f>HYPERLINK("https://dexscreener.com/solana/CZGP1EJUjPRSf3sB8MqoEbUrADHxG3ad6s7iAC7d1ao5?maker=6P4aHkv7oTbwMK6P57sVsejE52jNFeEvYhQMEBpNNN1U","https://dexscreener.com/solana/CZGP1EJUjPRSf3sB8MqoEbUrADHxG3ad6s7iAC7d1ao5?maker=6P4aHkv7oTbwMK6P57sVsejE52jNFeEvYhQMEBpNNN1U")</f>
        <v/>
      </c>
    </row>
    <row r="9">
      <c r="A9" t="inlineStr">
        <is>
          <t>82jE2mJaHvkUruxzkkyiVFSs2qWeHengLv6Qmycmpump</t>
        </is>
      </c>
      <c r="B9" t="inlineStr">
        <is>
          <t>I-405</t>
        </is>
      </c>
      <c r="C9" t="n">
        <v>0</v>
      </c>
      <c r="D9" t="n">
        <v>1.32</v>
      </c>
      <c r="E9" t="n">
        <v>0.66</v>
      </c>
      <c r="F9" t="n">
        <v>1.99</v>
      </c>
      <c r="G9" t="n">
        <v>3.31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HYPERLINK("https://www.defined.fi/sol/82jE2mJaHvkUruxzkkyiVFSs2qWeHengLv6Qmycmpump?maker=6P4aHkv7oTbwMK6P57sVsejE52jNFeEvYhQMEBpNNN1U","https://www.defined.fi/sol/82jE2mJaHvkUruxzkkyiVFSs2qWeHengLv6Qmycmpump?maker=6P4aHkv7oTbwMK6P57sVsejE52jNFeEvYhQMEBpNNN1U")</f>
        <v/>
      </c>
      <c r="M9">
        <f>HYPERLINK("https://dexscreener.com/solana/82jE2mJaHvkUruxzkkyiVFSs2qWeHengLv6Qmycmpump?maker=6P4aHkv7oTbwMK6P57sVsejE52jNFeEvYhQMEBpNNN1U","https://dexscreener.com/solana/82jE2mJaHvkUruxzkkyiVFSs2qWeHengLv6Qmycmpump?maker=6P4aHkv7oTbwMK6P57sVsejE52jNFeEvYhQMEBpNNN1U")</f>
        <v/>
      </c>
    </row>
    <row r="10">
      <c r="A10" t="inlineStr">
        <is>
          <t>2iyzYLvv6vgpESHPR1Ti5r4fCKjzLaHwDLpbApnDpump</t>
        </is>
      </c>
      <c r="B10" t="inlineStr">
        <is>
          <t>AUTISM</t>
        </is>
      </c>
      <c r="C10" t="n">
        <v>0</v>
      </c>
      <c r="D10" t="n">
        <v>0.302</v>
      </c>
      <c r="E10" t="n">
        <v>0.08</v>
      </c>
      <c r="F10" t="n">
        <v>4</v>
      </c>
      <c r="G10" t="n">
        <v>4.3</v>
      </c>
      <c r="H10" t="n">
        <v>2</v>
      </c>
      <c r="I10" t="n">
        <v>2</v>
      </c>
      <c r="J10" t="n">
        <v>-1</v>
      </c>
      <c r="K10" t="n">
        <v>-1</v>
      </c>
      <c r="L10">
        <f>HYPERLINK("https://www.defined.fi/sol/2iyzYLvv6vgpESHPR1Ti5r4fCKjzLaHwDLpbApnDpump?maker=6P4aHkv7oTbwMK6P57sVsejE52jNFeEvYhQMEBpNNN1U","https://www.defined.fi/sol/2iyzYLvv6vgpESHPR1Ti5r4fCKjzLaHwDLpbApnDpump?maker=6P4aHkv7oTbwMK6P57sVsejE52jNFeEvYhQMEBpNNN1U")</f>
        <v/>
      </c>
      <c r="M10">
        <f>HYPERLINK("https://dexscreener.com/solana/2iyzYLvv6vgpESHPR1Ti5r4fCKjzLaHwDLpbApnDpump?maker=6P4aHkv7oTbwMK6P57sVsejE52jNFeEvYhQMEBpNNN1U","https://dexscreener.com/solana/2iyzYLvv6vgpESHPR1Ti5r4fCKjzLaHwDLpbApnDpump?maker=6P4aHkv7oTbwMK6P57sVsejE52jNFeEvYhQMEBpNNN1U")</f>
        <v/>
      </c>
    </row>
    <row r="11">
      <c r="A11" t="inlineStr">
        <is>
          <t>dFVMDELpHeSL4CfCmNiuGS6XRyxSAgP7AwW266Lpump</t>
        </is>
      </c>
      <c r="B11" t="inlineStr">
        <is>
          <t>cog/acc</t>
        </is>
      </c>
      <c r="C11" t="n">
        <v>0</v>
      </c>
      <c r="D11" t="n">
        <v>85.06999999999999</v>
      </c>
      <c r="E11" t="n">
        <v>8.74</v>
      </c>
      <c r="F11" t="n">
        <v>9.73</v>
      </c>
      <c r="G11" t="n">
        <v>94.8</v>
      </c>
      <c r="H11" t="n">
        <v>1</v>
      </c>
      <c r="I11" t="n">
        <v>13</v>
      </c>
      <c r="J11" t="n">
        <v>-1</v>
      </c>
      <c r="K11" t="n">
        <v>-1</v>
      </c>
      <c r="L11">
        <f>HYPERLINK("https://www.defined.fi/sol/dFVMDELpHeSL4CfCmNiuGS6XRyxSAgP7AwW266Lpump?maker=6P4aHkv7oTbwMK6P57sVsejE52jNFeEvYhQMEBpNNN1U","https://www.defined.fi/sol/dFVMDELpHeSL4CfCmNiuGS6XRyxSAgP7AwW266Lpump?maker=6P4aHkv7oTbwMK6P57sVsejE52jNFeEvYhQMEBpNNN1U")</f>
        <v/>
      </c>
      <c r="M11">
        <f>HYPERLINK("https://dexscreener.com/solana/dFVMDELpHeSL4CfCmNiuGS6XRyxSAgP7AwW266Lpump?maker=6P4aHkv7oTbwMK6P57sVsejE52jNFeEvYhQMEBpNNN1U","https://dexscreener.com/solana/dFVMDELpHeSL4CfCmNiuGS6XRyxSAgP7AwW266Lpump?maker=6P4aHkv7oTbwMK6P57sVsejE52jNFeEvYhQMEBpNNN1U")</f>
        <v/>
      </c>
    </row>
    <row r="12">
      <c r="A12" t="inlineStr">
        <is>
          <t>7gFGAkQDNpMnptAwLZdNJwEh6DRhH8Fdm9H3hMcvpump</t>
        </is>
      </c>
      <c r="B12" t="inlineStr">
        <is>
          <t>KOTH</t>
        </is>
      </c>
      <c r="C12" t="n">
        <v>0</v>
      </c>
      <c r="D12" t="n">
        <v>5.81</v>
      </c>
      <c r="E12" t="n">
        <v>1.16</v>
      </c>
      <c r="F12" t="n">
        <v>5</v>
      </c>
      <c r="G12" t="n">
        <v>10.82</v>
      </c>
      <c r="H12" t="n">
        <v>1</v>
      </c>
      <c r="I12" t="n">
        <v>3</v>
      </c>
      <c r="J12" t="n">
        <v>-1</v>
      </c>
      <c r="K12" t="n">
        <v>-1</v>
      </c>
      <c r="L12">
        <f>HYPERLINK("https://www.defined.fi/sol/7gFGAkQDNpMnptAwLZdNJwEh6DRhH8Fdm9H3hMcvpump?maker=6P4aHkv7oTbwMK6P57sVsejE52jNFeEvYhQMEBpNNN1U","https://www.defined.fi/sol/7gFGAkQDNpMnptAwLZdNJwEh6DRhH8Fdm9H3hMcvpump?maker=6P4aHkv7oTbwMK6P57sVsejE52jNFeEvYhQMEBpNNN1U")</f>
        <v/>
      </c>
      <c r="M12">
        <f>HYPERLINK("https://dexscreener.com/solana/7gFGAkQDNpMnptAwLZdNJwEh6DRhH8Fdm9H3hMcvpump?maker=6P4aHkv7oTbwMK6P57sVsejE52jNFeEvYhQMEBpNNN1U","https://dexscreener.com/solana/7gFGAkQDNpMnptAwLZdNJwEh6DRhH8Fdm9H3hMcvpump?maker=6P4aHkv7oTbwMK6P57sVsejE52jNFeEvYhQMEBpNNN1U")</f>
        <v/>
      </c>
    </row>
    <row r="13">
      <c r="A13" t="inlineStr">
        <is>
          <t>EWy1HPEUq4Lgm6H4pQ8augEuJ7WRwJgENZMTAUzrpump</t>
        </is>
      </c>
      <c r="B13" t="inlineStr">
        <is>
          <t>MEME</t>
        </is>
      </c>
      <c r="C13" t="n">
        <v>0</v>
      </c>
      <c r="D13" t="n">
        <v>2.69</v>
      </c>
      <c r="E13" t="n">
        <v>0.41</v>
      </c>
      <c r="F13" t="n">
        <v>6.61</v>
      </c>
      <c r="G13" t="n">
        <v>9.300000000000001</v>
      </c>
      <c r="H13" t="n">
        <v>1</v>
      </c>
      <c r="I13" t="n">
        <v>2</v>
      </c>
      <c r="J13" t="n">
        <v>-1</v>
      </c>
      <c r="K13" t="n">
        <v>-1</v>
      </c>
      <c r="L13">
        <f>HYPERLINK("https://www.defined.fi/sol/EWy1HPEUq4Lgm6H4pQ8augEuJ7WRwJgENZMTAUzrpump?maker=6P4aHkv7oTbwMK6P57sVsejE52jNFeEvYhQMEBpNNN1U","https://www.defined.fi/sol/EWy1HPEUq4Lgm6H4pQ8augEuJ7WRwJgENZMTAUzrpump?maker=6P4aHkv7oTbwMK6P57sVsejE52jNFeEvYhQMEBpNNN1U")</f>
        <v/>
      </c>
      <c r="M13">
        <f>HYPERLINK("https://dexscreener.com/solana/EWy1HPEUq4Lgm6H4pQ8augEuJ7WRwJgENZMTAUzrpump?maker=6P4aHkv7oTbwMK6P57sVsejE52jNFeEvYhQMEBpNNN1U","https://dexscreener.com/solana/EWy1HPEUq4Lgm6H4pQ8augEuJ7WRwJgENZMTAUzrpump?maker=6P4aHkv7oTbwMK6P57sVsejE52jNFeEvYhQMEBpNNN1U")</f>
        <v/>
      </c>
    </row>
    <row r="14">
      <c r="A14" t="inlineStr">
        <is>
          <t>vyPu3cip3jEDPqkigX92LcLdwyaFxmbg7UJmSVipump</t>
        </is>
      </c>
      <c r="B14" t="inlineStr">
        <is>
          <t>Novus</t>
        </is>
      </c>
      <c r="C14" t="n">
        <v>0</v>
      </c>
      <c r="D14" t="n">
        <v>-0.341</v>
      </c>
      <c r="E14" t="n">
        <v>-0.17</v>
      </c>
      <c r="F14" t="n">
        <v>2.01</v>
      </c>
      <c r="G14" t="n">
        <v>1.67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HYPERLINK("https://www.defined.fi/sol/vyPu3cip3jEDPqkigX92LcLdwyaFxmbg7UJmSVipump?maker=6P4aHkv7oTbwMK6P57sVsejE52jNFeEvYhQMEBpNNN1U","https://www.defined.fi/sol/vyPu3cip3jEDPqkigX92LcLdwyaFxmbg7UJmSVipump?maker=6P4aHkv7oTbwMK6P57sVsejE52jNFeEvYhQMEBpNNN1U")</f>
        <v/>
      </c>
      <c r="M14">
        <f>HYPERLINK("https://dexscreener.com/solana/vyPu3cip3jEDPqkigX92LcLdwyaFxmbg7UJmSVipump?maker=6P4aHkv7oTbwMK6P57sVsejE52jNFeEvYhQMEBpNNN1U","https://dexscreener.com/solana/vyPu3cip3jEDPqkigX92LcLdwyaFxmbg7UJmSVipump?maker=6P4aHkv7oTbwMK6P57sVsejE52jNFeEvYhQMEBpNNN1U")</f>
        <v/>
      </c>
    </row>
    <row r="15">
      <c r="A15" t="inlineStr">
        <is>
          <t>6kCwv5wNBgacrkeefRJBZFhxoTCPQ7kNnfXyfpWBpump</t>
        </is>
      </c>
      <c r="B15" t="inlineStr">
        <is>
          <t>aiDOG</t>
        </is>
      </c>
      <c r="C15" t="n">
        <v>0</v>
      </c>
      <c r="D15" t="n">
        <v>-0.134</v>
      </c>
      <c r="E15" t="n">
        <v>-0.07000000000000001</v>
      </c>
      <c r="F15" t="n">
        <v>2</v>
      </c>
      <c r="G15" t="n">
        <v>1.87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HYPERLINK("https://www.defined.fi/sol/6kCwv5wNBgacrkeefRJBZFhxoTCPQ7kNnfXyfpWBpump?maker=6P4aHkv7oTbwMK6P57sVsejE52jNFeEvYhQMEBpNNN1U","https://www.defined.fi/sol/6kCwv5wNBgacrkeefRJBZFhxoTCPQ7kNnfXyfpWBpump?maker=6P4aHkv7oTbwMK6P57sVsejE52jNFeEvYhQMEBpNNN1U")</f>
        <v/>
      </c>
      <c r="M15">
        <f>HYPERLINK("https://dexscreener.com/solana/6kCwv5wNBgacrkeefRJBZFhxoTCPQ7kNnfXyfpWBpump?maker=6P4aHkv7oTbwMK6P57sVsejE52jNFeEvYhQMEBpNNN1U","https://dexscreener.com/solana/6kCwv5wNBgacrkeefRJBZFhxoTCPQ7kNnfXyfpWBpump?maker=6P4aHkv7oTbwMK6P57sVsejE52jNFeEvYhQMEBpNNN1U")</f>
        <v/>
      </c>
    </row>
    <row r="16">
      <c r="A16" t="inlineStr">
        <is>
          <t>4W3drcti747BAj92VVuChTeoLoFPjvBVUVbteAYHpump</t>
        </is>
      </c>
      <c r="B16" t="inlineStr">
        <is>
          <t>GENOME</t>
        </is>
      </c>
      <c r="C16" t="n">
        <v>0</v>
      </c>
      <c r="D16" t="n">
        <v>-0.38</v>
      </c>
      <c r="E16" t="n">
        <v>-1</v>
      </c>
      <c r="F16" t="n">
        <v>2.01</v>
      </c>
      <c r="G16" t="n">
        <v>1.63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HYPERLINK("https://www.defined.fi/sol/4W3drcti747BAj92VVuChTeoLoFPjvBVUVbteAYHpump?maker=6P4aHkv7oTbwMK6P57sVsejE52jNFeEvYhQMEBpNNN1U","https://www.defined.fi/sol/4W3drcti747BAj92VVuChTeoLoFPjvBVUVbteAYHpump?maker=6P4aHkv7oTbwMK6P57sVsejE52jNFeEvYhQMEBpNNN1U")</f>
        <v/>
      </c>
      <c r="M16">
        <f>HYPERLINK("https://dexscreener.com/solana/4W3drcti747BAj92VVuChTeoLoFPjvBVUVbteAYHpump?maker=6P4aHkv7oTbwMK6P57sVsejE52jNFeEvYhQMEBpNNN1U","https://dexscreener.com/solana/4W3drcti747BAj92VVuChTeoLoFPjvBVUVbteAYHpump?maker=6P4aHkv7oTbwMK6P57sVsejE52jNFeEvYhQMEBpNNN1U")</f>
        <v/>
      </c>
    </row>
    <row r="17">
      <c r="A17" t="inlineStr">
        <is>
          <t>8YyjnnGYNXvKLZs5FaiC3h7KbwpHSeKj1VkaFFXqpump</t>
        </is>
      </c>
      <c r="B17" t="inlineStr">
        <is>
          <t>DATA</t>
        </is>
      </c>
      <c r="C17" t="n">
        <v>0</v>
      </c>
      <c r="D17" t="n">
        <v>5.38</v>
      </c>
      <c r="E17" t="n">
        <v>1.78</v>
      </c>
      <c r="F17" t="n">
        <v>3.02</v>
      </c>
      <c r="G17" t="n">
        <v>8.4</v>
      </c>
      <c r="H17" t="n">
        <v>1</v>
      </c>
      <c r="I17" t="n">
        <v>3</v>
      </c>
      <c r="J17" t="n">
        <v>-1</v>
      </c>
      <c r="K17" t="n">
        <v>-1</v>
      </c>
      <c r="L17">
        <f>HYPERLINK("https://www.defined.fi/sol/8YyjnnGYNXvKLZs5FaiC3h7KbwpHSeKj1VkaFFXqpump?maker=6P4aHkv7oTbwMK6P57sVsejE52jNFeEvYhQMEBpNNN1U","https://www.defined.fi/sol/8YyjnnGYNXvKLZs5FaiC3h7KbwpHSeKj1VkaFFXqpump?maker=6P4aHkv7oTbwMK6P57sVsejE52jNFeEvYhQMEBpNNN1U")</f>
        <v/>
      </c>
      <c r="M17">
        <f>HYPERLINK("https://dexscreener.com/solana/8YyjnnGYNXvKLZs5FaiC3h7KbwpHSeKj1VkaFFXqpump?maker=6P4aHkv7oTbwMK6P57sVsejE52jNFeEvYhQMEBpNNN1U","https://dexscreener.com/solana/8YyjnnGYNXvKLZs5FaiC3h7KbwpHSeKj1VkaFFXqpump?maker=6P4aHkv7oTbwMK6P57sVsejE52jNFeEvYhQMEBpNNN1U")</f>
        <v/>
      </c>
    </row>
    <row r="18">
      <c r="A18" t="inlineStr">
        <is>
          <t>FX7RsVm1y59Cr166Eb4VteRzAdTY9idPWtcN15j4pump</t>
        </is>
      </c>
      <c r="B18" t="inlineStr">
        <is>
          <t>AICAT</t>
        </is>
      </c>
      <c r="C18" t="n">
        <v>0</v>
      </c>
      <c r="D18" t="n">
        <v>-0.522</v>
      </c>
      <c r="E18" t="n">
        <v>-0.26</v>
      </c>
      <c r="F18" t="n">
        <v>2.01</v>
      </c>
      <c r="G18" t="n">
        <v>1.49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HYPERLINK("https://www.defined.fi/sol/FX7RsVm1y59Cr166Eb4VteRzAdTY9idPWtcN15j4pump?maker=6P4aHkv7oTbwMK6P57sVsejE52jNFeEvYhQMEBpNNN1U","https://www.defined.fi/sol/FX7RsVm1y59Cr166Eb4VteRzAdTY9idPWtcN15j4pump?maker=6P4aHkv7oTbwMK6P57sVsejE52jNFeEvYhQMEBpNNN1U")</f>
        <v/>
      </c>
      <c r="M18">
        <f>HYPERLINK("https://dexscreener.com/solana/FX7RsVm1y59Cr166Eb4VteRzAdTY9idPWtcN15j4pump?maker=6P4aHkv7oTbwMK6P57sVsejE52jNFeEvYhQMEBpNNN1U","https://dexscreener.com/solana/FX7RsVm1y59Cr166Eb4VteRzAdTY9idPWtcN15j4pump?maker=6P4aHkv7oTbwMK6P57sVsejE52jNFeEvYhQMEBpNNN1U")</f>
        <v/>
      </c>
    </row>
    <row r="19">
      <c r="A19" t="inlineStr">
        <is>
          <t>4FdDj9SUb1xtwBuMbAaKQ4VDXYSfqaLvRG29GMK5pump</t>
        </is>
      </c>
      <c r="B19" t="inlineStr">
        <is>
          <t>Mew</t>
        </is>
      </c>
      <c r="C19" t="n">
        <v>0</v>
      </c>
      <c r="D19" t="n">
        <v>7.96</v>
      </c>
      <c r="E19" t="n">
        <v>-1</v>
      </c>
      <c r="F19" t="n">
        <v>3.02</v>
      </c>
      <c r="G19" t="n">
        <v>10.98</v>
      </c>
      <c r="H19" t="n">
        <v>1</v>
      </c>
      <c r="I19" t="n">
        <v>4</v>
      </c>
      <c r="J19" t="n">
        <v>-1</v>
      </c>
      <c r="K19" t="n">
        <v>-1</v>
      </c>
      <c r="L19">
        <f>HYPERLINK("https://www.defined.fi/sol/4FdDj9SUb1xtwBuMbAaKQ4VDXYSfqaLvRG29GMK5pump?maker=6P4aHkv7oTbwMK6P57sVsejE52jNFeEvYhQMEBpNNN1U","https://www.defined.fi/sol/4FdDj9SUb1xtwBuMbAaKQ4VDXYSfqaLvRG29GMK5pump?maker=6P4aHkv7oTbwMK6P57sVsejE52jNFeEvYhQMEBpNNN1U")</f>
        <v/>
      </c>
      <c r="M19">
        <f>HYPERLINK("https://dexscreener.com/solana/4FdDj9SUb1xtwBuMbAaKQ4VDXYSfqaLvRG29GMK5pump?maker=6P4aHkv7oTbwMK6P57sVsejE52jNFeEvYhQMEBpNNN1U","https://dexscreener.com/solana/4FdDj9SUb1xtwBuMbAaKQ4VDXYSfqaLvRG29GMK5pump?maker=6P4aHkv7oTbwMK6P57sVsejE52jNFeEvYhQMEBpNNN1U")</f>
        <v/>
      </c>
    </row>
    <row r="20">
      <c r="A20" t="inlineStr">
        <is>
          <t>4FxtVVjQSkwKghNXnGBxx3iSoN3XQcsZ4fmjAbLPpump</t>
        </is>
      </c>
      <c r="B20" t="inlineStr">
        <is>
          <t>fleebr</t>
        </is>
      </c>
      <c r="C20" t="n">
        <v>0</v>
      </c>
      <c r="D20" t="n">
        <v>9.789999999999999</v>
      </c>
      <c r="E20" t="n">
        <v>0.68</v>
      </c>
      <c r="F20" t="n">
        <v>14.41</v>
      </c>
      <c r="G20" t="n">
        <v>24.2</v>
      </c>
      <c r="H20" t="n">
        <v>3</v>
      </c>
      <c r="I20" t="n">
        <v>5</v>
      </c>
      <c r="J20" t="n">
        <v>-1</v>
      </c>
      <c r="K20" t="n">
        <v>-1</v>
      </c>
      <c r="L20">
        <f>HYPERLINK("https://www.defined.fi/sol/4FxtVVjQSkwKghNXnGBxx3iSoN3XQcsZ4fmjAbLPpump?maker=6P4aHkv7oTbwMK6P57sVsejE52jNFeEvYhQMEBpNNN1U","https://www.defined.fi/sol/4FxtVVjQSkwKghNXnGBxx3iSoN3XQcsZ4fmjAbLPpump?maker=6P4aHkv7oTbwMK6P57sVsejE52jNFeEvYhQMEBpNNN1U")</f>
        <v/>
      </c>
      <c r="M20">
        <f>HYPERLINK("https://dexscreener.com/solana/4FxtVVjQSkwKghNXnGBxx3iSoN3XQcsZ4fmjAbLPpump?maker=6P4aHkv7oTbwMK6P57sVsejE52jNFeEvYhQMEBpNNN1U","https://dexscreener.com/solana/4FxtVVjQSkwKghNXnGBxx3iSoN3XQcsZ4fmjAbLPpump?maker=6P4aHkv7oTbwMK6P57sVsejE52jNFeEvYhQMEBpNNN1U")</f>
        <v/>
      </c>
    </row>
    <row r="21">
      <c r="A21" t="inlineStr">
        <is>
          <t>82gVNTGp9YD2ske2rLQ1v6AKFbayADUh34cm83WWpump</t>
        </is>
      </c>
      <c r="B21" t="inlineStr">
        <is>
          <t>LEILAN</t>
        </is>
      </c>
      <c r="C21" t="n">
        <v>0</v>
      </c>
      <c r="D21" t="n">
        <v>-1.19</v>
      </c>
      <c r="E21" t="n">
        <v>-1</v>
      </c>
      <c r="F21" t="n">
        <v>2</v>
      </c>
      <c r="G21" t="n">
        <v>0.804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HYPERLINK("https://www.defined.fi/sol/82gVNTGp9YD2ske2rLQ1v6AKFbayADUh34cm83WWpump?maker=6P4aHkv7oTbwMK6P57sVsejE52jNFeEvYhQMEBpNNN1U","https://www.defined.fi/sol/82gVNTGp9YD2ske2rLQ1v6AKFbayADUh34cm83WWpump?maker=6P4aHkv7oTbwMK6P57sVsejE52jNFeEvYhQMEBpNNN1U")</f>
        <v/>
      </c>
      <c r="M21">
        <f>HYPERLINK("https://dexscreener.com/solana/82gVNTGp9YD2ske2rLQ1v6AKFbayADUh34cm83WWpump?maker=6P4aHkv7oTbwMK6P57sVsejE52jNFeEvYhQMEBpNNN1U","https://dexscreener.com/solana/82gVNTGp9YD2ske2rLQ1v6AKFbayADUh34cm83WWpump?maker=6P4aHkv7oTbwMK6P57sVsejE52jNFeEvYhQMEBpNNN1U")</f>
        <v/>
      </c>
    </row>
    <row r="22">
      <c r="A22" t="inlineStr">
        <is>
          <t>BBvYriCrgPbKHx7azGuYrf8JKr2ZewgE6iu6dCufpump</t>
        </is>
      </c>
      <c r="B22" t="inlineStr">
        <is>
          <t>TCOS</t>
        </is>
      </c>
      <c r="C22" t="n">
        <v>0</v>
      </c>
      <c r="D22" t="n">
        <v>-0.07000000000000001</v>
      </c>
      <c r="E22" t="n">
        <v>-1</v>
      </c>
      <c r="F22" t="n">
        <v>1.97</v>
      </c>
      <c r="G22" t="n">
        <v>1.9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HYPERLINK("https://www.defined.fi/sol/BBvYriCrgPbKHx7azGuYrf8JKr2ZewgE6iu6dCufpump?maker=6P4aHkv7oTbwMK6P57sVsejE52jNFeEvYhQMEBpNNN1U","https://www.defined.fi/sol/BBvYriCrgPbKHx7azGuYrf8JKr2ZewgE6iu6dCufpump?maker=6P4aHkv7oTbwMK6P57sVsejE52jNFeEvYhQMEBpNNN1U")</f>
        <v/>
      </c>
      <c r="M22">
        <f>HYPERLINK("https://dexscreener.com/solana/BBvYriCrgPbKHx7azGuYrf8JKr2ZewgE6iu6dCufpump?maker=6P4aHkv7oTbwMK6P57sVsejE52jNFeEvYhQMEBpNNN1U","https://dexscreener.com/solana/BBvYriCrgPbKHx7azGuYrf8JKr2ZewgE6iu6dCufpump?maker=6P4aHkv7oTbwMK6P57sVsejE52jNFeEvYhQMEBpNNN1U")</f>
        <v/>
      </c>
    </row>
    <row r="23">
      <c r="A23" t="inlineStr">
        <is>
          <t>GFZvoQbGQwuRB4hUQ4dLTruG7HujExy3bvn7trPtaqgb</t>
        </is>
      </c>
      <c r="B23" t="inlineStr">
        <is>
          <t>Novus</t>
        </is>
      </c>
      <c r="C23" t="n">
        <v>0</v>
      </c>
      <c r="D23" t="n">
        <v>0.027</v>
      </c>
      <c r="E23" t="n">
        <v>0.01</v>
      </c>
      <c r="F23" t="n">
        <v>2</v>
      </c>
      <c r="G23" t="n">
        <v>2.02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HYPERLINK("https://www.defined.fi/sol/GFZvoQbGQwuRB4hUQ4dLTruG7HujExy3bvn7trPtaqgb?maker=6P4aHkv7oTbwMK6P57sVsejE52jNFeEvYhQMEBpNNN1U","https://www.defined.fi/sol/GFZvoQbGQwuRB4hUQ4dLTruG7HujExy3bvn7trPtaqgb?maker=6P4aHkv7oTbwMK6P57sVsejE52jNFeEvYhQMEBpNNN1U")</f>
        <v/>
      </c>
      <c r="M23">
        <f>HYPERLINK("https://dexscreener.com/solana/GFZvoQbGQwuRB4hUQ4dLTruG7HujExy3bvn7trPtaqgb?maker=6P4aHkv7oTbwMK6P57sVsejE52jNFeEvYhQMEBpNNN1U","https://dexscreener.com/solana/GFZvoQbGQwuRB4hUQ4dLTruG7HujExy3bvn7trPtaqgb?maker=6P4aHkv7oTbwMK6P57sVsejE52jNFeEvYhQMEBpNNN1U")</f>
        <v/>
      </c>
    </row>
    <row r="24">
      <c r="A24" t="inlineStr">
        <is>
          <t>2P5HzgSWzAdUUZX7rhEsCXT19cQyBsMEheHBaxdNWWRC</t>
        </is>
      </c>
      <c r="B24" t="inlineStr">
        <is>
          <t>REVCOMP</t>
        </is>
      </c>
      <c r="C24" t="n">
        <v>0</v>
      </c>
      <c r="D24" t="n">
        <v>-1.62</v>
      </c>
      <c r="E24" t="n">
        <v>-0.8100000000000001</v>
      </c>
      <c r="F24" t="n">
        <v>2</v>
      </c>
      <c r="G24" t="n">
        <v>0.376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HYPERLINK("https://www.defined.fi/sol/2P5HzgSWzAdUUZX7rhEsCXT19cQyBsMEheHBaxdNWWRC?maker=6P4aHkv7oTbwMK6P57sVsejE52jNFeEvYhQMEBpNNN1U","https://www.defined.fi/sol/2P5HzgSWzAdUUZX7rhEsCXT19cQyBsMEheHBaxdNWWRC?maker=6P4aHkv7oTbwMK6P57sVsejE52jNFeEvYhQMEBpNNN1U")</f>
        <v/>
      </c>
      <c r="M24">
        <f>HYPERLINK("https://dexscreener.com/solana/2P5HzgSWzAdUUZX7rhEsCXT19cQyBsMEheHBaxdNWWRC?maker=6P4aHkv7oTbwMK6P57sVsejE52jNFeEvYhQMEBpNNN1U","https://dexscreener.com/solana/2P5HzgSWzAdUUZX7rhEsCXT19cQyBsMEheHBaxdNWWRC?maker=6P4aHkv7oTbwMK6P57sVsejE52jNFeEvYhQMEBpNNN1U")</f>
        <v/>
      </c>
    </row>
    <row r="25">
      <c r="A25" t="inlineStr">
        <is>
          <t>DUpQfQAKHtzrN3jE45mDLtus4bC6UaWz5W58FFa8pump</t>
        </is>
      </c>
      <c r="B25" t="inlineStr">
        <is>
          <t>TRENCH</t>
        </is>
      </c>
      <c r="C25" t="n">
        <v>0</v>
      </c>
      <c r="D25" t="n">
        <v>0.424</v>
      </c>
      <c r="E25" t="n">
        <v>-1</v>
      </c>
      <c r="F25" t="n">
        <v>2.95</v>
      </c>
      <c r="G25" t="n">
        <v>3.37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HYPERLINK("https://www.defined.fi/sol/DUpQfQAKHtzrN3jE45mDLtus4bC6UaWz5W58FFa8pump?maker=6P4aHkv7oTbwMK6P57sVsejE52jNFeEvYhQMEBpNNN1U","https://www.defined.fi/sol/DUpQfQAKHtzrN3jE45mDLtus4bC6UaWz5W58FFa8pump?maker=6P4aHkv7oTbwMK6P57sVsejE52jNFeEvYhQMEBpNNN1U")</f>
        <v/>
      </c>
      <c r="M25">
        <f>HYPERLINK("https://dexscreener.com/solana/DUpQfQAKHtzrN3jE45mDLtus4bC6UaWz5W58FFa8pump?maker=6P4aHkv7oTbwMK6P57sVsejE52jNFeEvYhQMEBpNNN1U","https://dexscreener.com/solana/DUpQfQAKHtzrN3jE45mDLtus4bC6UaWz5W58FFa8pump?maker=6P4aHkv7oTbwMK6P57sVsejE52jNFeEvYhQMEBpNNN1U")</f>
        <v/>
      </c>
    </row>
    <row r="26">
      <c r="A26" t="inlineStr">
        <is>
          <t>BSqMUYb6ePwKsby85zrXaDa4SNf6AgZ9YfA2c4mZpump</t>
        </is>
      </c>
      <c r="B26" t="inlineStr">
        <is>
          <t>LOOK</t>
        </is>
      </c>
      <c r="C26" t="n">
        <v>0</v>
      </c>
      <c r="D26" t="n">
        <v>2.67</v>
      </c>
      <c r="E26" t="n">
        <v>0.09</v>
      </c>
      <c r="F26" t="n">
        <v>29.47</v>
      </c>
      <c r="G26" t="n">
        <v>32.13</v>
      </c>
      <c r="H26" t="n">
        <v>3</v>
      </c>
      <c r="I26" t="n">
        <v>3</v>
      </c>
      <c r="J26" t="n">
        <v>-1</v>
      </c>
      <c r="K26" t="n">
        <v>-1</v>
      </c>
      <c r="L26">
        <f>HYPERLINK("https://www.defined.fi/sol/BSqMUYb6ePwKsby85zrXaDa4SNf6AgZ9YfA2c4mZpump?maker=6P4aHkv7oTbwMK6P57sVsejE52jNFeEvYhQMEBpNNN1U","https://www.defined.fi/sol/BSqMUYb6ePwKsby85zrXaDa4SNf6AgZ9YfA2c4mZpump?maker=6P4aHkv7oTbwMK6P57sVsejE52jNFeEvYhQMEBpNNN1U")</f>
        <v/>
      </c>
      <c r="M26">
        <f>HYPERLINK("https://dexscreener.com/solana/BSqMUYb6ePwKsby85zrXaDa4SNf6AgZ9YfA2c4mZpump?maker=6P4aHkv7oTbwMK6P57sVsejE52jNFeEvYhQMEBpNNN1U","https://dexscreener.com/solana/BSqMUYb6ePwKsby85zrXaDa4SNf6AgZ9YfA2c4mZpump?maker=6P4aHkv7oTbwMK6P57sVsejE52jNFeEvYhQMEBpNNN1U")</f>
        <v/>
      </c>
    </row>
    <row r="27">
      <c r="A27" t="inlineStr">
        <is>
          <t>2zMwbiC42okCdMuAjdXvwyW3bgyiYuGZVyySZ2hGpump</t>
        </is>
      </c>
      <c r="B27" t="inlineStr">
        <is>
          <t>eigenro</t>
        </is>
      </c>
      <c r="C27" t="n">
        <v>0</v>
      </c>
      <c r="D27" t="n">
        <v>0.167</v>
      </c>
      <c r="E27" t="n">
        <v>-1</v>
      </c>
      <c r="F27" t="n">
        <v>2.95</v>
      </c>
      <c r="G27" t="n">
        <v>3.12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HYPERLINK("https://www.defined.fi/sol/2zMwbiC42okCdMuAjdXvwyW3bgyiYuGZVyySZ2hGpump?maker=6P4aHkv7oTbwMK6P57sVsejE52jNFeEvYhQMEBpNNN1U","https://www.defined.fi/sol/2zMwbiC42okCdMuAjdXvwyW3bgyiYuGZVyySZ2hGpump?maker=6P4aHkv7oTbwMK6P57sVsejE52jNFeEvYhQMEBpNNN1U")</f>
        <v/>
      </c>
      <c r="M27">
        <f>HYPERLINK("https://dexscreener.com/solana/2zMwbiC42okCdMuAjdXvwyW3bgyiYuGZVyySZ2hGpump?maker=6P4aHkv7oTbwMK6P57sVsejE52jNFeEvYhQMEBpNNN1U","https://dexscreener.com/solana/2zMwbiC42okCdMuAjdXvwyW3bgyiYuGZVyySZ2hGpump?maker=6P4aHkv7oTbwMK6P57sVsejE52jNFeEvYhQMEBpNNN1U")</f>
        <v/>
      </c>
    </row>
    <row r="28">
      <c r="A28" t="inlineStr">
        <is>
          <t>PD11M8MB8qQUAiWzyEK4JwfS8rt7Set6av6a5JYpump</t>
        </is>
      </c>
      <c r="B28" t="inlineStr">
        <is>
          <t>AICRYNODE</t>
        </is>
      </c>
      <c r="C28" t="n">
        <v>0</v>
      </c>
      <c r="D28" t="n">
        <v>1.05</v>
      </c>
      <c r="E28" t="n">
        <v>0.02</v>
      </c>
      <c r="F28" t="n">
        <v>52.24</v>
      </c>
      <c r="G28" t="n">
        <v>53.29</v>
      </c>
      <c r="H28" t="n">
        <v>9</v>
      </c>
      <c r="I28" t="n">
        <v>7</v>
      </c>
      <c r="J28" t="n">
        <v>-1</v>
      </c>
      <c r="K28" t="n">
        <v>-1</v>
      </c>
      <c r="L28">
        <f>HYPERLINK("https://www.defined.fi/sol/PD11M8MB8qQUAiWzyEK4JwfS8rt7Set6av6a5JYpump?maker=6P4aHkv7oTbwMK6P57sVsejE52jNFeEvYhQMEBpNNN1U","https://www.defined.fi/sol/PD11M8MB8qQUAiWzyEK4JwfS8rt7Set6av6a5JYpump?maker=6P4aHkv7oTbwMK6P57sVsejE52jNFeEvYhQMEBpNNN1U")</f>
        <v/>
      </c>
      <c r="M28">
        <f>HYPERLINK("https://dexscreener.com/solana/PD11M8MB8qQUAiWzyEK4JwfS8rt7Set6av6a5JYpump?maker=6P4aHkv7oTbwMK6P57sVsejE52jNFeEvYhQMEBpNNN1U","https://dexscreener.com/solana/PD11M8MB8qQUAiWzyEK4JwfS8rt7Set6av6a5JYpump?maker=6P4aHkv7oTbwMK6P57sVsejE52jNFeEvYhQMEBpNNN1U")</f>
        <v/>
      </c>
    </row>
    <row r="29">
      <c r="A29" t="inlineStr">
        <is>
          <t>BdYqxVbfofR5SrwwDdMhf6P7oGWQnbydFjY3ySpppump</t>
        </is>
      </c>
      <c r="B29" t="inlineStr">
        <is>
          <t>AG</t>
        </is>
      </c>
      <c r="C29" t="n">
        <v>0</v>
      </c>
      <c r="D29" t="n">
        <v>-1.71</v>
      </c>
      <c r="E29" t="n">
        <v>-0.17</v>
      </c>
      <c r="F29" t="n">
        <v>9.74</v>
      </c>
      <c r="G29" t="n">
        <v>8.029999999999999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HYPERLINK("https://www.defined.fi/sol/BdYqxVbfofR5SrwwDdMhf6P7oGWQnbydFjY3ySpppump?maker=6P4aHkv7oTbwMK6P57sVsejE52jNFeEvYhQMEBpNNN1U","https://www.defined.fi/sol/BdYqxVbfofR5SrwwDdMhf6P7oGWQnbydFjY3ySpppump?maker=6P4aHkv7oTbwMK6P57sVsejE52jNFeEvYhQMEBpNNN1U")</f>
        <v/>
      </c>
      <c r="M29">
        <f>HYPERLINK("https://dexscreener.com/solana/BdYqxVbfofR5SrwwDdMhf6P7oGWQnbydFjY3ySpppump?maker=6P4aHkv7oTbwMK6P57sVsejE52jNFeEvYhQMEBpNNN1U","https://dexscreener.com/solana/BdYqxVbfofR5SrwwDdMhf6P7oGWQnbydFjY3ySpppump?maker=6P4aHkv7oTbwMK6P57sVsejE52jNFeEvYhQMEBpNNN1U")</f>
        <v/>
      </c>
    </row>
    <row r="30">
      <c r="A30" t="inlineStr">
        <is>
          <t>F63Uk3oLMMAvJdQNNXCkqFgMqADpHbahxfeFcq3gpump</t>
        </is>
      </c>
      <c r="B30" t="inlineStr">
        <is>
          <t>HUG</t>
        </is>
      </c>
      <c r="C30" t="n">
        <v>0</v>
      </c>
      <c r="D30" t="n">
        <v>-0.32</v>
      </c>
      <c r="E30" t="n">
        <v>-0.05</v>
      </c>
      <c r="F30" t="n">
        <v>6.5</v>
      </c>
      <c r="G30" t="n">
        <v>6.17</v>
      </c>
      <c r="H30" t="n">
        <v>1</v>
      </c>
      <c r="I30" t="n">
        <v>2</v>
      </c>
      <c r="J30" t="n">
        <v>-1</v>
      </c>
      <c r="K30" t="n">
        <v>-1</v>
      </c>
      <c r="L30">
        <f>HYPERLINK("https://www.defined.fi/sol/F63Uk3oLMMAvJdQNNXCkqFgMqADpHbahxfeFcq3gpump?maker=6P4aHkv7oTbwMK6P57sVsejE52jNFeEvYhQMEBpNNN1U","https://www.defined.fi/sol/F63Uk3oLMMAvJdQNNXCkqFgMqADpHbahxfeFcq3gpump?maker=6P4aHkv7oTbwMK6P57sVsejE52jNFeEvYhQMEBpNNN1U")</f>
        <v/>
      </c>
      <c r="M30">
        <f>HYPERLINK("https://dexscreener.com/solana/F63Uk3oLMMAvJdQNNXCkqFgMqADpHbahxfeFcq3gpump?maker=6P4aHkv7oTbwMK6P57sVsejE52jNFeEvYhQMEBpNNN1U","https://dexscreener.com/solana/F63Uk3oLMMAvJdQNNXCkqFgMqADpHbahxfeFcq3gpump?maker=6P4aHkv7oTbwMK6P57sVsejE52jNFeEvYhQMEBpNNN1U")</f>
        <v/>
      </c>
    </row>
    <row r="31">
      <c r="A31" t="inlineStr">
        <is>
          <t>HWAi5rH9x66ieEZMvzzrW6eJD7HTm62pBqnxutNJpump</t>
        </is>
      </c>
      <c r="B31" t="inlineStr">
        <is>
          <t>cthulu</t>
        </is>
      </c>
      <c r="C31" t="n">
        <v>0</v>
      </c>
      <c r="D31" t="n">
        <v>0.703</v>
      </c>
      <c r="E31" t="n">
        <v>0.36</v>
      </c>
      <c r="F31" t="n">
        <v>1.97</v>
      </c>
      <c r="G31" t="n">
        <v>2.67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HYPERLINK("https://www.defined.fi/sol/HWAi5rH9x66ieEZMvzzrW6eJD7HTm62pBqnxutNJpump?maker=6P4aHkv7oTbwMK6P57sVsejE52jNFeEvYhQMEBpNNN1U","https://www.defined.fi/sol/HWAi5rH9x66ieEZMvzzrW6eJD7HTm62pBqnxutNJpump?maker=6P4aHkv7oTbwMK6P57sVsejE52jNFeEvYhQMEBpNNN1U")</f>
        <v/>
      </c>
      <c r="M31">
        <f>HYPERLINK("https://dexscreener.com/solana/HWAi5rH9x66ieEZMvzzrW6eJD7HTm62pBqnxutNJpump?maker=6P4aHkv7oTbwMK6P57sVsejE52jNFeEvYhQMEBpNNN1U","https://dexscreener.com/solana/HWAi5rH9x66ieEZMvzzrW6eJD7HTm62pBqnxutNJpump?maker=6P4aHkv7oTbwMK6P57sVsejE52jNFeEvYhQMEBpNNN1U")</f>
        <v/>
      </c>
    </row>
    <row r="32">
      <c r="A32" t="inlineStr">
        <is>
          <t>46SJKxbS5BWFBdGWx9fyNHTXQih9eiUPjsS6FHjqpump</t>
        </is>
      </c>
      <c r="B32" t="inlineStr">
        <is>
          <t>unknown_46SJ</t>
        </is>
      </c>
      <c r="C32" t="n">
        <v>0</v>
      </c>
      <c r="D32" t="n">
        <v>0.285</v>
      </c>
      <c r="E32" t="n">
        <v>0.07000000000000001</v>
      </c>
      <c r="F32" t="n">
        <v>3.93</v>
      </c>
      <c r="G32" t="n">
        <v>4.22</v>
      </c>
      <c r="H32" t="n">
        <v>2</v>
      </c>
      <c r="I32" t="n">
        <v>1</v>
      </c>
      <c r="J32" t="n">
        <v>-1</v>
      </c>
      <c r="K32" t="n">
        <v>-1</v>
      </c>
      <c r="L32">
        <f>HYPERLINK("https://www.defined.fi/sol/46SJKxbS5BWFBdGWx9fyNHTXQih9eiUPjsS6FHjqpump?maker=6P4aHkv7oTbwMK6P57sVsejE52jNFeEvYhQMEBpNNN1U","https://www.defined.fi/sol/46SJKxbS5BWFBdGWx9fyNHTXQih9eiUPjsS6FHjqpump?maker=6P4aHkv7oTbwMK6P57sVsejE52jNFeEvYhQMEBpNNN1U")</f>
        <v/>
      </c>
      <c r="M32">
        <f>HYPERLINK("https://dexscreener.com/solana/46SJKxbS5BWFBdGWx9fyNHTXQih9eiUPjsS6FHjqpump?maker=6P4aHkv7oTbwMK6P57sVsejE52jNFeEvYhQMEBpNNN1U","https://dexscreener.com/solana/46SJKxbS5BWFBdGWx9fyNHTXQih9eiUPjsS6FHjqpump?maker=6P4aHkv7oTbwMK6P57sVsejE52jNFeEvYhQMEBpNNN1U")</f>
        <v/>
      </c>
    </row>
    <row r="33">
      <c r="A33" t="inlineStr">
        <is>
          <t>GTkSfBVSHVX5rsczm39i6Txu8oXgawQC8ieETc5Wpump</t>
        </is>
      </c>
      <c r="B33" t="inlineStr">
        <is>
          <t>FROKO</t>
        </is>
      </c>
      <c r="C33" t="n">
        <v>0</v>
      </c>
      <c r="D33" t="n">
        <v>-2.23</v>
      </c>
      <c r="E33" t="n">
        <v>-1</v>
      </c>
      <c r="F33" t="n">
        <v>3.25</v>
      </c>
      <c r="G33" t="n">
        <v>1.02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HYPERLINK("https://www.defined.fi/sol/GTkSfBVSHVX5rsczm39i6Txu8oXgawQC8ieETc5Wpump?maker=6P4aHkv7oTbwMK6P57sVsejE52jNFeEvYhQMEBpNNN1U","https://www.defined.fi/sol/GTkSfBVSHVX5rsczm39i6Txu8oXgawQC8ieETc5Wpump?maker=6P4aHkv7oTbwMK6P57sVsejE52jNFeEvYhQMEBpNNN1U")</f>
        <v/>
      </c>
      <c r="M33">
        <f>HYPERLINK("https://dexscreener.com/solana/GTkSfBVSHVX5rsczm39i6Txu8oXgawQC8ieETc5Wpump?maker=6P4aHkv7oTbwMK6P57sVsejE52jNFeEvYhQMEBpNNN1U","https://dexscreener.com/solana/GTkSfBVSHVX5rsczm39i6Txu8oXgawQC8ieETc5Wpump?maker=6P4aHkv7oTbwMK6P57sVsejE52jNFeEvYhQMEBpNNN1U")</f>
        <v/>
      </c>
    </row>
    <row r="34">
      <c r="A34" t="inlineStr">
        <is>
          <t>32mcpisCLCYmmppxGshAHwrokkNJnBZzsPE3bDHJpump</t>
        </is>
      </c>
      <c r="B34" t="inlineStr">
        <is>
          <t>supercycle</t>
        </is>
      </c>
      <c r="C34" t="n">
        <v>0</v>
      </c>
      <c r="D34" t="n">
        <v>0.193</v>
      </c>
      <c r="E34" t="n">
        <v>-1</v>
      </c>
      <c r="F34" t="n">
        <v>1.92</v>
      </c>
      <c r="G34" t="n">
        <v>2.12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HYPERLINK("https://www.defined.fi/sol/32mcpisCLCYmmppxGshAHwrokkNJnBZzsPE3bDHJpump?maker=6P4aHkv7oTbwMK6P57sVsejE52jNFeEvYhQMEBpNNN1U","https://www.defined.fi/sol/32mcpisCLCYmmppxGshAHwrokkNJnBZzsPE3bDHJpump?maker=6P4aHkv7oTbwMK6P57sVsejE52jNFeEvYhQMEBpNNN1U")</f>
        <v/>
      </c>
      <c r="M34">
        <f>HYPERLINK("https://dexscreener.com/solana/32mcpisCLCYmmppxGshAHwrokkNJnBZzsPE3bDHJpump?maker=6P4aHkv7oTbwMK6P57sVsejE52jNFeEvYhQMEBpNNN1U","https://dexscreener.com/solana/32mcpisCLCYmmppxGshAHwrokkNJnBZzsPE3bDHJpump?maker=6P4aHkv7oTbwMK6P57sVsejE52jNFeEvYhQMEBpNNN1U")</f>
        <v/>
      </c>
    </row>
    <row r="35">
      <c r="A35" t="inlineStr">
        <is>
          <t>9GpthvTPDpN19HeyvExoyazRhtq3agtg2nbcS7Topump</t>
        </is>
      </c>
      <c r="B35" t="inlineStr">
        <is>
          <t>bing</t>
        </is>
      </c>
      <c r="C35" t="n">
        <v>0</v>
      </c>
      <c r="D35" t="n">
        <v>0.497</v>
      </c>
      <c r="E35" t="n">
        <v>0.05</v>
      </c>
      <c r="F35" t="n">
        <v>9.81</v>
      </c>
      <c r="G35" t="n">
        <v>10.31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HYPERLINK("https://www.defined.fi/sol/9GpthvTPDpN19HeyvExoyazRhtq3agtg2nbcS7Topump?maker=6P4aHkv7oTbwMK6P57sVsejE52jNFeEvYhQMEBpNNN1U","https://www.defined.fi/sol/9GpthvTPDpN19HeyvExoyazRhtq3agtg2nbcS7Topump?maker=6P4aHkv7oTbwMK6P57sVsejE52jNFeEvYhQMEBpNNN1U")</f>
        <v/>
      </c>
      <c r="M35">
        <f>HYPERLINK("https://dexscreener.com/solana/9GpthvTPDpN19HeyvExoyazRhtq3agtg2nbcS7Topump?maker=6P4aHkv7oTbwMK6P57sVsejE52jNFeEvYhQMEBpNNN1U","https://dexscreener.com/solana/9GpthvTPDpN19HeyvExoyazRhtq3agtg2nbcS7Topump?maker=6P4aHkv7oTbwMK6P57sVsejE52jNFeEvYhQMEBpNNN1U")</f>
        <v/>
      </c>
    </row>
    <row r="36">
      <c r="A36" t="inlineStr">
        <is>
          <t>HZmAP8Nq31nAnHqnBNfe3Z6o2PoSM5svFMmtuZ4Xpump</t>
        </is>
      </c>
      <c r="B36" t="inlineStr">
        <is>
          <t>42069</t>
        </is>
      </c>
      <c r="C36" t="n">
        <v>0</v>
      </c>
      <c r="D36" t="n">
        <v>-0.632</v>
      </c>
      <c r="E36" t="n">
        <v>-1</v>
      </c>
      <c r="F36" t="n">
        <v>2.19</v>
      </c>
      <c r="G36" t="n">
        <v>1.56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HYPERLINK("https://www.defined.fi/sol/HZmAP8Nq31nAnHqnBNfe3Z6o2PoSM5svFMmtuZ4Xpump?maker=6P4aHkv7oTbwMK6P57sVsejE52jNFeEvYhQMEBpNNN1U","https://www.defined.fi/sol/HZmAP8Nq31nAnHqnBNfe3Z6o2PoSM5svFMmtuZ4Xpump?maker=6P4aHkv7oTbwMK6P57sVsejE52jNFeEvYhQMEBpNNN1U")</f>
        <v/>
      </c>
      <c r="M36">
        <f>HYPERLINK("https://dexscreener.com/solana/HZmAP8Nq31nAnHqnBNfe3Z6o2PoSM5svFMmtuZ4Xpump?maker=6P4aHkv7oTbwMK6P57sVsejE52jNFeEvYhQMEBpNNN1U","https://dexscreener.com/solana/HZmAP8Nq31nAnHqnBNfe3Z6o2PoSM5svFMmtuZ4Xpump?maker=6P4aHkv7oTbwMK6P57sVsejE52jNFeEvYhQMEBpNNN1U")</f>
        <v/>
      </c>
    </row>
    <row r="37">
      <c r="A37" t="inlineStr">
        <is>
          <t>2SyBwpMjzP9WP7NUAPGUajiLwXCFxY1KiCzfb3kSpump</t>
        </is>
      </c>
      <c r="B37" t="inlineStr">
        <is>
          <t>Claudius</t>
        </is>
      </c>
      <c r="C37" t="n">
        <v>0</v>
      </c>
      <c r="D37" t="n">
        <v>5.12</v>
      </c>
      <c r="E37" t="n">
        <v>1.74</v>
      </c>
      <c r="F37" t="n">
        <v>2.94</v>
      </c>
      <c r="G37" t="n">
        <v>8.06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HYPERLINK("https://www.defined.fi/sol/2SyBwpMjzP9WP7NUAPGUajiLwXCFxY1KiCzfb3kSpump?maker=6P4aHkv7oTbwMK6P57sVsejE52jNFeEvYhQMEBpNNN1U","https://www.defined.fi/sol/2SyBwpMjzP9WP7NUAPGUajiLwXCFxY1KiCzfb3kSpump?maker=6P4aHkv7oTbwMK6P57sVsejE52jNFeEvYhQMEBpNNN1U")</f>
        <v/>
      </c>
      <c r="M37">
        <f>HYPERLINK("https://dexscreener.com/solana/2SyBwpMjzP9WP7NUAPGUajiLwXCFxY1KiCzfb3kSpump?maker=6P4aHkv7oTbwMK6P57sVsejE52jNFeEvYhQMEBpNNN1U","https://dexscreener.com/solana/2SyBwpMjzP9WP7NUAPGUajiLwXCFxY1KiCzfb3kSpump?maker=6P4aHkv7oTbwMK6P57sVsejE52jNFeEvYhQMEBpNNN1U")</f>
        <v/>
      </c>
    </row>
    <row r="38">
      <c r="A38" t="inlineStr">
        <is>
          <t>6iRCDy5NiXunR66r3k2wzonNUuJWbket1vPCsC5Wpump</t>
        </is>
      </c>
      <c r="B38" t="inlineStr">
        <is>
          <t>I-405cat</t>
        </is>
      </c>
      <c r="C38" t="n">
        <v>0</v>
      </c>
      <c r="D38" t="n">
        <v>-5.14</v>
      </c>
      <c r="E38" t="n">
        <v>-0.74</v>
      </c>
      <c r="F38" t="n">
        <v>6.91</v>
      </c>
      <c r="G38" t="n">
        <v>1.77</v>
      </c>
      <c r="H38" t="n">
        <v>3</v>
      </c>
      <c r="I38" t="n">
        <v>2</v>
      </c>
      <c r="J38" t="n">
        <v>-1</v>
      </c>
      <c r="K38" t="n">
        <v>-1</v>
      </c>
      <c r="L38">
        <f>HYPERLINK("https://www.defined.fi/sol/6iRCDy5NiXunR66r3k2wzonNUuJWbket1vPCsC5Wpump?maker=6P4aHkv7oTbwMK6P57sVsejE52jNFeEvYhQMEBpNNN1U","https://www.defined.fi/sol/6iRCDy5NiXunR66r3k2wzonNUuJWbket1vPCsC5Wpump?maker=6P4aHkv7oTbwMK6P57sVsejE52jNFeEvYhQMEBpNNN1U")</f>
        <v/>
      </c>
      <c r="M38">
        <f>HYPERLINK("https://dexscreener.com/solana/6iRCDy5NiXunR66r3k2wzonNUuJWbket1vPCsC5Wpump?maker=6P4aHkv7oTbwMK6P57sVsejE52jNFeEvYhQMEBpNNN1U","https://dexscreener.com/solana/6iRCDy5NiXunR66r3k2wzonNUuJWbket1vPCsC5Wpump?maker=6P4aHkv7oTbwMK6P57sVsejE52jNFeEvYhQMEBpNNN1U")</f>
        <v/>
      </c>
    </row>
    <row r="39">
      <c r="A39" t="inlineStr">
        <is>
          <t>8QLTsTnPN4XxTP4ZU7osE4j5XpTmJWRDNQmjLzncpump</t>
        </is>
      </c>
      <c r="B39" t="inlineStr">
        <is>
          <t>BURZEN</t>
        </is>
      </c>
      <c r="C39" t="n">
        <v>0</v>
      </c>
      <c r="D39" t="n">
        <v>5.15</v>
      </c>
      <c r="E39" t="n">
        <v>0.55</v>
      </c>
      <c r="F39" t="n">
        <v>9.41</v>
      </c>
      <c r="G39" t="n">
        <v>14.56</v>
      </c>
      <c r="H39" t="n">
        <v>2</v>
      </c>
      <c r="I39" t="n">
        <v>4</v>
      </c>
      <c r="J39" t="n">
        <v>-1</v>
      </c>
      <c r="K39" t="n">
        <v>-1</v>
      </c>
      <c r="L39">
        <f>HYPERLINK("https://www.defined.fi/sol/8QLTsTnPN4XxTP4ZU7osE4j5XpTmJWRDNQmjLzncpump?maker=6P4aHkv7oTbwMK6P57sVsejE52jNFeEvYhQMEBpNNN1U","https://www.defined.fi/sol/8QLTsTnPN4XxTP4ZU7osE4j5XpTmJWRDNQmjLzncpump?maker=6P4aHkv7oTbwMK6P57sVsejE52jNFeEvYhQMEBpNNN1U")</f>
        <v/>
      </c>
      <c r="M39">
        <f>HYPERLINK("https://dexscreener.com/solana/8QLTsTnPN4XxTP4ZU7osE4j5XpTmJWRDNQmjLzncpump?maker=6P4aHkv7oTbwMK6P57sVsejE52jNFeEvYhQMEBpNNN1U","https://dexscreener.com/solana/8QLTsTnPN4XxTP4ZU7osE4j5XpTmJWRDNQmjLzncpump?maker=6P4aHkv7oTbwMK6P57sVsejE52jNFeEvYhQMEBpNNN1U")</f>
        <v/>
      </c>
    </row>
    <row r="40">
      <c r="A40" t="inlineStr">
        <is>
          <t>8Y4p6DWMnZToNiyiLrbLU4K3XpLX5TM93VAvmokdpump</t>
        </is>
      </c>
      <c r="B40" t="inlineStr">
        <is>
          <t>CLAUDIUS</t>
        </is>
      </c>
      <c r="C40" t="n">
        <v>0</v>
      </c>
      <c r="D40" t="n">
        <v>1.61</v>
      </c>
      <c r="E40" t="n">
        <v>0.55</v>
      </c>
      <c r="F40" t="n">
        <v>2.94</v>
      </c>
      <c r="G40" t="n">
        <v>4.55</v>
      </c>
      <c r="H40" t="n">
        <v>1</v>
      </c>
      <c r="I40" t="n">
        <v>2</v>
      </c>
      <c r="J40" t="n">
        <v>-1</v>
      </c>
      <c r="K40" t="n">
        <v>-1</v>
      </c>
      <c r="L40">
        <f>HYPERLINK("https://www.defined.fi/sol/8Y4p6DWMnZToNiyiLrbLU4K3XpLX5TM93VAvmokdpump?maker=6P4aHkv7oTbwMK6P57sVsejE52jNFeEvYhQMEBpNNN1U","https://www.defined.fi/sol/8Y4p6DWMnZToNiyiLrbLU4K3XpLX5TM93VAvmokdpump?maker=6P4aHkv7oTbwMK6P57sVsejE52jNFeEvYhQMEBpNNN1U")</f>
        <v/>
      </c>
      <c r="M40">
        <f>HYPERLINK("https://dexscreener.com/solana/8Y4p6DWMnZToNiyiLrbLU4K3XpLX5TM93VAvmokdpump?maker=6P4aHkv7oTbwMK6P57sVsejE52jNFeEvYhQMEBpNNN1U","https://dexscreener.com/solana/8Y4p6DWMnZToNiyiLrbLU4K3XpLX5TM93VAvmokdpump?maker=6P4aHkv7oTbwMK6P57sVsejE52jNFeEvYhQMEBpNNN1U")</f>
        <v/>
      </c>
    </row>
    <row r="41">
      <c r="A41" t="inlineStr">
        <is>
          <t>BNWNrboyWJrHEKL9LWBDhJxNrdeKSYuGpv3mqzp9pump</t>
        </is>
      </c>
      <c r="B41" t="inlineStr">
        <is>
          <t>fim_sufix</t>
        </is>
      </c>
      <c r="C41" t="n">
        <v>0</v>
      </c>
      <c r="D41" t="n">
        <v>-2.59</v>
      </c>
      <c r="E41" t="n">
        <v>-0.92</v>
      </c>
      <c r="F41" t="n">
        <v>2.82</v>
      </c>
      <c r="G41" t="n">
        <v>0.231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HYPERLINK("https://www.defined.fi/sol/BNWNrboyWJrHEKL9LWBDhJxNrdeKSYuGpv3mqzp9pump?maker=6P4aHkv7oTbwMK6P57sVsejE52jNFeEvYhQMEBpNNN1U","https://www.defined.fi/sol/BNWNrboyWJrHEKL9LWBDhJxNrdeKSYuGpv3mqzp9pump?maker=6P4aHkv7oTbwMK6P57sVsejE52jNFeEvYhQMEBpNNN1U")</f>
        <v/>
      </c>
      <c r="M41">
        <f>HYPERLINK("https://dexscreener.com/solana/BNWNrboyWJrHEKL9LWBDhJxNrdeKSYuGpv3mqzp9pump?maker=6P4aHkv7oTbwMK6P57sVsejE52jNFeEvYhQMEBpNNN1U","https://dexscreener.com/solana/BNWNrboyWJrHEKL9LWBDhJxNrdeKSYuGpv3mqzp9pump?maker=6P4aHkv7oTbwMK6P57sVsejE52jNFeEvYhQMEBpNNN1U")</f>
        <v/>
      </c>
    </row>
    <row r="42">
      <c r="A42" t="inlineStr">
        <is>
          <t>GpLF6vGzZvn2ZPdVxP7m1LTuAndbiKrpAbnFNVSEpump</t>
        </is>
      </c>
      <c r="B42" t="inlineStr">
        <is>
          <t>MEMECORE</t>
        </is>
      </c>
      <c r="C42" t="n">
        <v>0</v>
      </c>
      <c r="D42" t="n">
        <v>1.11</v>
      </c>
      <c r="E42" t="n">
        <v>0.5600000000000001</v>
      </c>
      <c r="F42" t="n">
        <v>1.96</v>
      </c>
      <c r="G42" t="n">
        <v>3.07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HYPERLINK("https://www.defined.fi/sol/GpLF6vGzZvn2ZPdVxP7m1LTuAndbiKrpAbnFNVSEpump?maker=6P4aHkv7oTbwMK6P57sVsejE52jNFeEvYhQMEBpNNN1U","https://www.defined.fi/sol/GpLF6vGzZvn2ZPdVxP7m1LTuAndbiKrpAbnFNVSEpump?maker=6P4aHkv7oTbwMK6P57sVsejE52jNFeEvYhQMEBpNNN1U")</f>
        <v/>
      </c>
      <c r="M42">
        <f>HYPERLINK("https://dexscreener.com/solana/GpLF6vGzZvn2ZPdVxP7m1LTuAndbiKrpAbnFNVSEpump?maker=6P4aHkv7oTbwMK6P57sVsejE52jNFeEvYhQMEBpNNN1U","https://dexscreener.com/solana/GpLF6vGzZvn2ZPdVxP7m1LTuAndbiKrpAbnFNVSEpump?maker=6P4aHkv7oTbwMK6P57sVsejE52jNFeEvYhQMEBpNNN1U")</f>
        <v/>
      </c>
    </row>
    <row r="43">
      <c r="A43" t="inlineStr">
        <is>
          <t>3oJ9GCKTzHBLU2hP3i5BJ4dgATqRgNhL3PyRwrEspump</t>
        </is>
      </c>
      <c r="B43" t="inlineStr">
        <is>
          <t>Reich</t>
        </is>
      </c>
      <c r="C43" t="n">
        <v>0</v>
      </c>
      <c r="D43" t="n">
        <v>-0.529</v>
      </c>
      <c r="E43" t="n">
        <v>-1</v>
      </c>
      <c r="F43" t="n">
        <v>1.96</v>
      </c>
      <c r="G43" t="n">
        <v>1.43</v>
      </c>
      <c r="H43" t="n">
        <v>1</v>
      </c>
      <c r="I43" t="n">
        <v>1</v>
      </c>
      <c r="J43" t="n">
        <v>-1</v>
      </c>
      <c r="K43" t="n">
        <v>-1</v>
      </c>
      <c r="L43">
        <f>HYPERLINK("https://www.defined.fi/sol/3oJ9GCKTzHBLU2hP3i5BJ4dgATqRgNhL3PyRwrEspump?maker=6P4aHkv7oTbwMK6P57sVsejE52jNFeEvYhQMEBpNNN1U","https://www.defined.fi/sol/3oJ9GCKTzHBLU2hP3i5BJ4dgATqRgNhL3PyRwrEspump?maker=6P4aHkv7oTbwMK6P57sVsejE52jNFeEvYhQMEBpNNN1U")</f>
        <v/>
      </c>
      <c r="M43">
        <f>HYPERLINK("https://dexscreener.com/solana/3oJ9GCKTzHBLU2hP3i5BJ4dgATqRgNhL3PyRwrEspump?maker=6P4aHkv7oTbwMK6P57sVsejE52jNFeEvYhQMEBpNNN1U","https://dexscreener.com/solana/3oJ9GCKTzHBLU2hP3i5BJ4dgATqRgNhL3PyRwrEspump?maker=6P4aHkv7oTbwMK6P57sVsejE52jNFeEvYhQMEBpNNN1U")</f>
        <v/>
      </c>
    </row>
    <row r="44">
      <c r="A44" t="inlineStr">
        <is>
          <t>YE1VK3cXnKnYg4ypHHfi1pvUx68mBjqhYm5DQQxpump</t>
        </is>
      </c>
      <c r="B44" t="inlineStr">
        <is>
          <t>SLUT</t>
        </is>
      </c>
      <c r="C44" t="n">
        <v>0</v>
      </c>
      <c r="D44" t="n">
        <v>-0.458</v>
      </c>
      <c r="E44" t="n">
        <v>-1</v>
      </c>
      <c r="F44" t="n">
        <v>1.96</v>
      </c>
      <c r="G44" t="n">
        <v>1.5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HYPERLINK("https://www.defined.fi/sol/YE1VK3cXnKnYg4ypHHfi1pvUx68mBjqhYm5DQQxpump?maker=6P4aHkv7oTbwMK6P57sVsejE52jNFeEvYhQMEBpNNN1U","https://www.defined.fi/sol/YE1VK3cXnKnYg4ypHHfi1pvUx68mBjqhYm5DQQxpump?maker=6P4aHkv7oTbwMK6P57sVsejE52jNFeEvYhQMEBpNNN1U")</f>
        <v/>
      </c>
      <c r="M44">
        <f>HYPERLINK("https://dexscreener.com/solana/YE1VK3cXnKnYg4ypHHfi1pvUx68mBjqhYm5DQQxpump?maker=6P4aHkv7oTbwMK6P57sVsejE52jNFeEvYhQMEBpNNN1U","https://dexscreener.com/solana/YE1VK3cXnKnYg4ypHHfi1pvUx68mBjqhYm5DQQxpump?maker=6P4aHkv7oTbwMK6P57sVsejE52jNFeEvYhQMEBpNNN1U")</f>
        <v/>
      </c>
    </row>
    <row r="45">
      <c r="A45" t="inlineStr">
        <is>
          <t>9Za5hA1XFyGBNbGNEJH7v411AXaW19WMhKaAvamUgT7T</t>
        </is>
      </c>
      <c r="B45" t="inlineStr">
        <is>
          <t>Elysium</t>
        </is>
      </c>
      <c r="C45" t="n">
        <v>0</v>
      </c>
      <c r="D45" t="n">
        <v>-1.35</v>
      </c>
      <c r="E45" t="n">
        <v>-0.05</v>
      </c>
      <c r="F45" t="n">
        <v>29.51</v>
      </c>
      <c r="G45" t="n">
        <v>9.6</v>
      </c>
      <c r="H45" t="n">
        <v>3</v>
      </c>
      <c r="I45" t="n">
        <v>1</v>
      </c>
      <c r="J45" t="n">
        <v>-1</v>
      </c>
      <c r="K45" t="n">
        <v>-1</v>
      </c>
      <c r="L45">
        <f>HYPERLINK("https://www.defined.fi/sol/9Za5hA1XFyGBNbGNEJH7v411AXaW19WMhKaAvamUgT7T?maker=6P4aHkv7oTbwMK6P57sVsejE52jNFeEvYhQMEBpNNN1U","https://www.defined.fi/sol/9Za5hA1XFyGBNbGNEJH7v411AXaW19WMhKaAvamUgT7T?maker=6P4aHkv7oTbwMK6P57sVsejE52jNFeEvYhQMEBpNNN1U")</f>
        <v/>
      </c>
      <c r="M45">
        <f>HYPERLINK("https://dexscreener.com/solana/9Za5hA1XFyGBNbGNEJH7v411AXaW19WMhKaAvamUgT7T?maker=6P4aHkv7oTbwMK6P57sVsejE52jNFeEvYhQMEBpNNN1U","https://dexscreener.com/solana/9Za5hA1XFyGBNbGNEJH7v411AXaW19WMhKaAvamUgT7T?maker=6P4aHkv7oTbwMK6P57sVsejE52jNFeEvYhQMEBpNNN1U")</f>
        <v/>
      </c>
    </row>
    <row r="46">
      <c r="A46" t="inlineStr">
        <is>
          <t>XsmpTXU5zXmwmj6251PdYG2hz3jSX5VQKyhr2Dnpump</t>
        </is>
      </c>
      <c r="B46" t="inlineStr">
        <is>
          <t>RUG</t>
        </is>
      </c>
      <c r="C46" t="n">
        <v>0</v>
      </c>
      <c r="D46" t="n">
        <v>0.741</v>
      </c>
      <c r="E46" t="n">
        <v>-1</v>
      </c>
      <c r="F46" t="n">
        <v>1.96</v>
      </c>
      <c r="G46" t="n">
        <v>2.7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HYPERLINK("https://www.defined.fi/sol/XsmpTXU5zXmwmj6251PdYG2hz3jSX5VQKyhr2Dnpump?maker=6P4aHkv7oTbwMK6P57sVsejE52jNFeEvYhQMEBpNNN1U","https://www.defined.fi/sol/XsmpTXU5zXmwmj6251PdYG2hz3jSX5VQKyhr2Dnpump?maker=6P4aHkv7oTbwMK6P57sVsejE52jNFeEvYhQMEBpNNN1U")</f>
        <v/>
      </c>
      <c r="M46">
        <f>HYPERLINK("https://dexscreener.com/solana/XsmpTXU5zXmwmj6251PdYG2hz3jSX5VQKyhr2Dnpump?maker=6P4aHkv7oTbwMK6P57sVsejE52jNFeEvYhQMEBpNNN1U","https://dexscreener.com/solana/XsmpTXU5zXmwmj6251PdYG2hz3jSX5VQKyhr2Dnpump?maker=6P4aHkv7oTbwMK6P57sVsejE52jNFeEvYhQMEBpNNN1U")</f>
        <v/>
      </c>
    </row>
    <row r="47">
      <c r="A47" t="inlineStr">
        <is>
          <t>jVoo9ekQtqsVjG5Xibz9rfBfb1oBdJMLwhPoxhkpump</t>
        </is>
      </c>
      <c r="B47" t="inlineStr">
        <is>
          <t>PIXEL</t>
        </is>
      </c>
      <c r="C47" t="n">
        <v>0</v>
      </c>
      <c r="D47" t="n">
        <v>0.479</v>
      </c>
      <c r="E47" t="n">
        <v>-1</v>
      </c>
      <c r="F47" t="n">
        <v>1.96</v>
      </c>
      <c r="G47" t="n">
        <v>2.44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HYPERLINK("https://www.defined.fi/sol/jVoo9ekQtqsVjG5Xibz9rfBfb1oBdJMLwhPoxhkpump?maker=6P4aHkv7oTbwMK6P57sVsejE52jNFeEvYhQMEBpNNN1U","https://www.defined.fi/sol/jVoo9ekQtqsVjG5Xibz9rfBfb1oBdJMLwhPoxhkpump?maker=6P4aHkv7oTbwMK6P57sVsejE52jNFeEvYhQMEBpNNN1U")</f>
        <v/>
      </c>
      <c r="M47">
        <f>HYPERLINK("https://dexscreener.com/solana/jVoo9ekQtqsVjG5Xibz9rfBfb1oBdJMLwhPoxhkpump?maker=6P4aHkv7oTbwMK6P57sVsejE52jNFeEvYhQMEBpNNN1U","https://dexscreener.com/solana/jVoo9ekQtqsVjG5Xibz9rfBfb1oBdJMLwhPoxhkpump?maker=6P4aHkv7oTbwMK6P57sVsejE52jNFeEvYhQMEBpNNN1U")</f>
        <v/>
      </c>
    </row>
    <row r="48">
      <c r="A48" t="inlineStr">
        <is>
          <t>EwDw33fuey7WLu1hF8kJiybccDhhgD1uugUZbaRKpump</t>
        </is>
      </c>
      <c r="B48" t="inlineStr">
        <is>
          <t>a/sol</t>
        </is>
      </c>
      <c r="C48" t="n">
        <v>0</v>
      </c>
      <c r="D48" t="n">
        <v>1.02</v>
      </c>
      <c r="E48" t="n">
        <v>0.35</v>
      </c>
      <c r="F48" t="n">
        <v>2.94</v>
      </c>
      <c r="G48" t="n">
        <v>3.96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HYPERLINK("https://www.defined.fi/sol/EwDw33fuey7WLu1hF8kJiybccDhhgD1uugUZbaRKpump?maker=6P4aHkv7oTbwMK6P57sVsejE52jNFeEvYhQMEBpNNN1U","https://www.defined.fi/sol/EwDw33fuey7WLu1hF8kJiybccDhhgD1uugUZbaRKpump?maker=6P4aHkv7oTbwMK6P57sVsejE52jNFeEvYhQMEBpNNN1U")</f>
        <v/>
      </c>
      <c r="M48">
        <f>HYPERLINK("https://dexscreener.com/solana/EwDw33fuey7WLu1hF8kJiybccDhhgD1uugUZbaRKpump?maker=6P4aHkv7oTbwMK6P57sVsejE52jNFeEvYhQMEBpNNN1U","https://dexscreener.com/solana/EwDw33fuey7WLu1hF8kJiybccDhhgD1uugUZbaRKpump?maker=6P4aHkv7oTbwMK6P57sVsejE52jNFeEvYhQMEBpNNN1U")</f>
        <v/>
      </c>
    </row>
    <row r="49">
      <c r="A49" t="inlineStr">
        <is>
          <t>DGYeYBr4Dmfa3zFD52MemFfvQUrgh8a6vaPRzU3xpump</t>
        </is>
      </c>
      <c r="B49" t="inlineStr">
        <is>
          <t>neoltitude</t>
        </is>
      </c>
      <c r="C49" t="n">
        <v>0</v>
      </c>
      <c r="D49" t="n">
        <v>-2.09</v>
      </c>
      <c r="E49" t="n">
        <v>-0.53</v>
      </c>
      <c r="F49" t="n">
        <v>3.93</v>
      </c>
      <c r="G49" t="n">
        <v>1.84</v>
      </c>
      <c r="H49" t="n">
        <v>2</v>
      </c>
      <c r="I49" t="n">
        <v>2</v>
      </c>
      <c r="J49" t="n">
        <v>-1</v>
      </c>
      <c r="K49" t="n">
        <v>-1</v>
      </c>
      <c r="L49">
        <f>HYPERLINK("https://www.defined.fi/sol/DGYeYBr4Dmfa3zFD52MemFfvQUrgh8a6vaPRzU3xpump?maker=6P4aHkv7oTbwMK6P57sVsejE52jNFeEvYhQMEBpNNN1U","https://www.defined.fi/sol/DGYeYBr4Dmfa3zFD52MemFfvQUrgh8a6vaPRzU3xpump?maker=6P4aHkv7oTbwMK6P57sVsejE52jNFeEvYhQMEBpNNN1U")</f>
        <v/>
      </c>
      <c r="M49">
        <f>HYPERLINK("https://dexscreener.com/solana/DGYeYBr4Dmfa3zFD52MemFfvQUrgh8a6vaPRzU3xpump?maker=6P4aHkv7oTbwMK6P57sVsejE52jNFeEvYhQMEBpNNN1U","https://dexscreener.com/solana/DGYeYBr4Dmfa3zFD52MemFfvQUrgh8a6vaPRzU3xpump?maker=6P4aHkv7oTbwMK6P57sVsejE52jNFeEvYhQMEBpNNN1U")</f>
        <v/>
      </c>
    </row>
    <row r="50">
      <c r="A50" t="inlineStr">
        <is>
          <t>HzhhfexEbj3dnVr55mBhiq4Zzh7kSQdDWdjxrMX3pump</t>
        </is>
      </c>
      <c r="B50" t="inlineStr">
        <is>
          <t>EACC</t>
        </is>
      </c>
      <c r="C50" t="n">
        <v>0</v>
      </c>
      <c r="D50" t="n">
        <v>-1.88</v>
      </c>
      <c r="E50" t="n">
        <v>-0.06</v>
      </c>
      <c r="F50" t="n">
        <v>29.55</v>
      </c>
      <c r="G50" t="n">
        <v>27.67</v>
      </c>
      <c r="H50" t="n">
        <v>2</v>
      </c>
      <c r="I50" t="n">
        <v>2</v>
      </c>
      <c r="J50" t="n">
        <v>-1</v>
      </c>
      <c r="K50" t="n">
        <v>-1</v>
      </c>
      <c r="L50">
        <f>HYPERLINK("https://www.defined.fi/sol/HzhhfexEbj3dnVr55mBhiq4Zzh7kSQdDWdjxrMX3pump?maker=6P4aHkv7oTbwMK6P57sVsejE52jNFeEvYhQMEBpNNN1U","https://www.defined.fi/sol/HzhhfexEbj3dnVr55mBhiq4Zzh7kSQdDWdjxrMX3pump?maker=6P4aHkv7oTbwMK6P57sVsejE52jNFeEvYhQMEBpNNN1U")</f>
        <v/>
      </c>
      <c r="M50">
        <f>HYPERLINK("https://dexscreener.com/solana/HzhhfexEbj3dnVr55mBhiq4Zzh7kSQdDWdjxrMX3pump?maker=6P4aHkv7oTbwMK6P57sVsejE52jNFeEvYhQMEBpNNN1U","https://dexscreener.com/solana/HzhhfexEbj3dnVr55mBhiq4Zzh7kSQdDWdjxrMX3pump?maker=6P4aHkv7oTbwMK6P57sVsejE52jNFeEvYhQMEBpNNN1U")</f>
        <v/>
      </c>
    </row>
    <row r="51">
      <c r="A51" t="inlineStr">
        <is>
          <t>DCrPFBDZBVdVaiu98Jr9woaPRT5BUqZwSNr9Chdgpump</t>
        </is>
      </c>
      <c r="B51" t="inlineStr">
        <is>
          <t>bees</t>
        </is>
      </c>
      <c r="C51" t="n">
        <v>0</v>
      </c>
      <c r="D51" t="n">
        <v>20.26</v>
      </c>
      <c r="E51" t="n">
        <v>1.87</v>
      </c>
      <c r="F51" t="n">
        <v>10.84</v>
      </c>
      <c r="G51" t="n">
        <v>31.1</v>
      </c>
      <c r="H51" t="n">
        <v>4</v>
      </c>
      <c r="I51" t="n">
        <v>8</v>
      </c>
      <c r="J51" t="n">
        <v>-1</v>
      </c>
      <c r="K51" t="n">
        <v>-1</v>
      </c>
      <c r="L51">
        <f>HYPERLINK("https://www.defined.fi/sol/DCrPFBDZBVdVaiu98Jr9woaPRT5BUqZwSNr9Chdgpump?maker=6P4aHkv7oTbwMK6P57sVsejE52jNFeEvYhQMEBpNNN1U","https://www.defined.fi/sol/DCrPFBDZBVdVaiu98Jr9woaPRT5BUqZwSNr9Chdgpump?maker=6P4aHkv7oTbwMK6P57sVsejE52jNFeEvYhQMEBpNNN1U")</f>
        <v/>
      </c>
      <c r="M51">
        <f>HYPERLINK("https://dexscreener.com/solana/DCrPFBDZBVdVaiu98Jr9woaPRT5BUqZwSNr9Chdgpump?maker=6P4aHkv7oTbwMK6P57sVsejE52jNFeEvYhQMEBpNNN1U","https://dexscreener.com/solana/DCrPFBDZBVdVaiu98Jr9woaPRT5BUqZwSNr9Chdgpump?maker=6P4aHkv7oTbwMK6P57sVsejE52jNFeEvYhQMEBpNNN1U")</f>
        <v/>
      </c>
    </row>
    <row r="52">
      <c r="A52" t="inlineStr">
        <is>
          <t>DQ8C36Zbjqk1q2E89thZa8mJXbP3DnMP45Mu87J7pump</t>
        </is>
      </c>
      <c r="B52" t="inlineStr">
        <is>
          <t>donut</t>
        </is>
      </c>
      <c r="C52" t="n">
        <v>0</v>
      </c>
      <c r="D52" t="n">
        <v>30.33</v>
      </c>
      <c r="E52" t="n">
        <v>4.31</v>
      </c>
      <c r="F52" t="n">
        <v>7.03</v>
      </c>
      <c r="G52" t="n">
        <v>37.36</v>
      </c>
      <c r="H52" t="n">
        <v>3</v>
      </c>
      <c r="I52" t="n">
        <v>11</v>
      </c>
      <c r="J52" t="n">
        <v>-1</v>
      </c>
      <c r="K52" t="n">
        <v>-1</v>
      </c>
      <c r="L52">
        <f>HYPERLINK("https://www.defined.fi/sol/DQ8C36Zbjqk1q2E89thZa8mJXbP3DnMP45Mu87J7pump?maker=6P4aHkv7oTbwMK6P57sVsejE52jNFeEvYhQMEBpNNN1U","https://www.defined.fi/sol/DQ8C36Zbjqk1q2E89thZa8mJXbP3DnMP45Mu87J7pump?maker=6P4aHkv7oTbwMK6P57sVsejE52jNFeEvYhQMEBpNNN1U")</f>
        <v/>
      </c>
      <c r="M52">
        <f>HYPERLINK("https://dexscreener.com/solana/DQ8C36Zbjqk1q2E89thZa8mJXbP3DnMP45Mu87J7pump?maker=6P4aHkv7oTbwMK6P57sVsejE52jNFeEvYhQMEBpNNN1U","https://dexscreener.com/solana/DQ8C36Zbjqk1q2E89thZa8mJXbP3DnMP45Mu87J7pump?maker=6P4aHkv7oTbwMK6P57sVsejE52jNFeEvYhQMEBpNNN1U")</f>
        <v/>
      </c>
    </row>
    <row r="53">
      <c r="A53" t="inlineStr">
        <is>
          <t>6xV8jdoRVN8UaUn6rLHBzHqXePJxewVLawp83JAbpump</t>
        </is>
      </c>
      <c r="B53" t="inlineStr">
        <is>
          <t>GAI</t>
        </is>
      </c>
      <c r="C53" t="n">
        <v>0</v>
      </c>
      <c r="D53" t="n">
        <v>0.671</v>
      </c>
      <c r="E53" t="n">
        <v>-1</v>
      </c>
      <c r="F53" t="n">
        <v>2.95</v>
      </c>
      <c r="G53" t="n">
        <v>3.62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HYPERLINK("https://www.defined.fi/sol/6xV8jdoRVN8UaUn6rLHBzHqXePJxewVLawp83JAbpump?maker=6P4aHkv7oTbwMK6P57sVsejE52jNFeEvYhQMEBpNNN1U","https://www.defined.fi/sol/6xV8jdoRVN8UaUn6rLHBzHqXePJxewVLawp83JAbpump?maker=6P4aHkv7oTbwMK6P57sVsejE52jNFeEvYhQMEBpNNN1U")</f>
        <v/>
      </c>
      <c r="M53">
        <f>HYPERLINK("https://dexscreener.com/solana/6xV8jdoRVN8UaUn6rLHBzHqXePJxewVLawp83JAbpump?maker=6P4aHkv7oTbwMK6P57sVsejE52jNFeEvYhQMEBpNNN1U","https://dexscreener.com/solana/6xV8jdoRVN8UaUn6rLHBzHqXePJxewVLawp83JAbpump?maker=6P4aHkv7oTbwMK6P57sVsejE52jNFeEvYhQMEBpNNN1U")</f>
        <v/>
      </c>
    </row>
    <row r="54">
      <c r="A54" t="inlineStr">
        <is>
          <t>Bgfq8A5FE9pqBxqLo9uE5cp2e3qWdswegHPWzb3ypump</t>
        </is>
      </c>
      <c r="B54" t="inlineStr">
        <is>
          <t>kat</t>
        </is>
      </c>
      <c r="C54" t="n">
        <v>0</v>
      </c>
      <c r="D54" t="n">
        <v>11.98</v>
      </c>
      <c r="E54" t="n">
        <v>1.85</v>
      </c>
      <c r="F54" t="n">
        <v>6.47</v>
      </c>
      <c r="G54" t="n">
        <v>18.45</v>
      </c>
      <c r="H54" t="n">
        <v>1</v>
      </c>
      <c r="I54" t="n">
        <v>3</v>
      </c>
      <c r="J54" t="n">
        <v>-1</v>
      </c>
      <c r="K54" t="n">
        <v>-1</v>
      </c>
      <c r="L54">
        <f>HYPERLINK("https://www.defined.fi/sol/Bgfq8A5FE9pqBxqLo9uE5cp2e3qWdswegHPWzb3ypump?maker=6P4aHkv7oTbwMK6P57sVsejE52jNFeEvYhQMEBpNNN1U","https://www.defined.fi/sol/Bgfq8A5FE9pqBxqLo9uE5cp2e3qWdswegHPWzb3ypump?maker=6P4aHkv7oTbwMK6P57sVsejE52jNFeEvYhQMEBpNNN1U")</f>
        <v/>
      </c>
      <c r="M54">
        <f>HYPERLINK("https://dexscreener.com/solana/Bgfq8A5FE9pqBxqLo9uE5cp2e3qWdswegHPWzb3ypump?maker=6P4aHkv7oTbwMK6P57sVsejE52jNFeEvYhQMEBpNNN1U","https://dexscreener.com/solana/Bgfq8A5FE9pqBxqLo9uE5cp2e3qWdswegHPWzb3ypump?maker=6P4aHkv7oTbwMK6P57sVsejE52jNFeEvYhQMEBpNNN1U")</f>
        <v/>
      </c>
    </row>
    <row r="55">
      <c r="A55" t="inlineStr">
        <is>
          <t>DEPWCSuXekPnr11yYaRzJVGgFHKuoLpxRstDvkFqpump</t>
        </is>
      </c>
      <c r="B55" t="inlineStr">
        <is>
          <t>bCAT</t>
        </is>
      </c>
      <c r="C55" t="n">
        <v>0</v>
      </c>
      <c r="D55" t="n">
        <v>6.77</v>
      </c>
      <c r="E55" t="n">
        <v>-1</v>
      </c>
      <c r="F55" t="n">
        <v>6.25</v>
      </c>
      <c r="G55" t="n">
        <v>13.02</v>
      </c>
      <c r="H55" t="n">
        <v>1</v>
      </c>
      <c r="I55" t="n">
        <v>3</v>
      </c>
      <c r="J55" t="n">
        <v>-1</v>
      </c>
      <c r="K55" t="n">
        <v>-1</v>
      </c>
      <c r="L55">
        <f>HYPERLINK("https://www.defined.fi/sol/DEPWCSuXekPnr11yYaRzJVGgFHKuoLpxRstDvkFqpump?maker=6P4aHkv7oTbwMK6P57sVsejE52jNFeEvYhQMEBpNNN1U","https://www.defined.fi/sol/DEPWCSuXekPnr11yYaRzJVGgFHKuoLpxRstDvkFqpump?maker=6P4aHkv7oTbwMK6P57sVsejE52jNFeEvYhQMEBpNNN1U")</f>
        <v/>
      </c>
      <c r="M55">
        <f>HYPERLINK("https://dexscreener.com/solana/DEPWCSuXekPnr11yYaRzJVGgFHKuoLpxRstDvkFqpump?maker=6P4aHkv7oTbwMK6P57sVsejE52jNFeEvYhQMEBpNNN1U","https://dexscreener.com/solana/DEPWCSuXekPnr11yYaRzJVGgFHKuoLpxRstDvkFqpump?maker=6P4aHkv7oTbwMK6P57sVsejE52jNFeEvYhQMEBpNNN1U")</f>
        <v/>
      </c>
    </row>
    <row r="56">
      <c r="A56" t="inlineStr">
        <is>
          <t>BTvDHTdUB8oYky7B3qigty1icoWMQhKtD1Gp6B9ypump</t>
        </is>
      </c>
      <c r="B56" t="inlineStr">
        <is>
          <t>EACC</t>
        </is>
      </c>
      <c r="C56" t="n">
        <v>0</v>
      </c>
      <c r="D56" t="n">
        <v>0.286</v>
      </c>
      <c r="E56" t="n">
        <v>-1</v>
      </c>
      <c r="F56" t="n">
        <v>1.95</v>
      </c>
      <c r="G56" t="n">
        <v>2.23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HYPERLINK("https://www.defined.fi/sol/BTvDHTdUB8oYky7B3qigty1icoWMQhKtD1Gp6B9ypump?maker=6P4aHkv7oTbwMK6P57sVsejE52jNFeEvYhQMEBpNNN1U","https://www.defined.fi/sol/BTvDHTdUB8oYky7B3qigty1icoWMQhKtD1Gp6B9ypump?maker=6P4aHkv7oTbwMK6P57sVsejE52jNFeEvYhQMEBpNNN1U")</f>
        <v/>
      </c>
      <c r="M56">
        <f>HYPERLINK("https://dexscreener.com/solana/BTvDHTdUB8oYky7B3qigty1icoWMQhKtD1Gp6B9ypump?maker=6P4aHkv7oTbwMK6P57sVsejE52jNFeEvYhQMEBpNNN1U","https://dexscreener.com/solana/BTvDHTdUB8oYky7B3qigty1icoWMQhKtD1Gp6B9ypump?maker=6P4aHkv7oTbwMK6P57sVsejE52jNFeEvYhQMEBpNNN1U")</f>
        <v/>
      </c>
    </row>
    <row r="57">
      <c r="A57" t="inlineStr">
        <is>
          <t>BnyK5ccegzrpEcv9UH5GPF8fZwV865m33pGi2Uk7cXQ7</t>
        </is>
      </c>
      <c r="B57" t="inlineStr">
        <is>
          <t>moment</t>
        </is>
      </c>
      <c r="C57" t="n">
        <v>0</v>
      </c>
      <c r="D57" t="n">
        <v>-22.36</v>
      </c>
      <c r="E57" t="n">
        <v>-0.38</v>
      </c>
      <c r="F57" t="n">
        <v>58.97</v>
      </c>
      <c r="G57" t="n">
        <v>36.61</v>
      </c>
      <c r="H57" t="n">
        <v>5</v>
      </c>
      <c r="I57" t="n">
        <v>3</v>
      </c>
      <c r="J57" t="n">
        <v>-1</v>
      </c>
      <c r="K57" t="n">
        <v>-1</v>
      </c>
      <c r="L57">
        <f>HYPERLINK("https://www.defined.fi/sol/BnyK5ccegzrpEcv9UH5GPF8fZwV865m33pGi2Uk7cXQ7?maker=6P4aHkv7oTbwMK6P57sVsejE52jNFeEvYhQMEBpNNN1U","https://www.defined.fi/sol/BnyK5ccegzrpEcv9UH5GPF8fZwV865m33pGi2Uk7cXQ7?maker=6P4aHkv7oTbwMK6P57sVsejE52jNFeEvYhQMEBpNNN1U")</f>
        <v/>
      </c>
      <c r="M57">
        <f>HYPERLINK("https://dexscreener.com/solana/BnyK5ccegzrpEcv9UH5GPF8fZwV865m33pGi2Uk7cXQ7?maker=6P4aHkv7oTbwMK6P57sVsejE52jNFeEvYhQMEBpNNN1U","https://dexscreener.com/solana/BnyK5ccegzrpEcv9UH5GPF8fZwV865m33pGi2Uk7cXQ7?maker=6P4aHkv7oTbwMK6P57sVsejE52jNFeEvYhQMEBpNNN1U")</f>
        <v/>
      </c>
    </row>
    <row r="58">
      <c r="A58" t="inlineStr">
        <is>
          <t>DscQBRRZx6YQEX2puhgzfv2ohR1VqYwBg1PFKsqzpump</t>
        </is>
      </c>
      <c r="B58" t="inlineStr">
        <is>
          <t>LISA</t>
        </is>
      </c>
      <c r="C58" t="n">
        <v>0</v>
      </c>
      <c r="D58" t="n">
        <v>-2.76</v>
      </c>
      <c r="E58" t="n">
        <v>-0.9399999999999999</v>
      </c>
      <c r="F58" t="n">
        <v>2.95</v>
      </c>
      <c r="G58" t="n">
        <v>0.191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HYPERLINK("https://www.defined.fi/sol/DscQBRRZx6YQEX2puhgzfv2ohR1VqYwBg1PFKsqzpump?maker=6P4aHkv7oTbwMK6P57sVsejE52jNFeEvYhQMEBpNNN1U","https://www.defined.fi/sol/DscQBRRZx6YQEX2puhgzfv2ohR1VqYwBg1PFKsqzpump?maker=6P4aHkv7oTbwMK6P57sVsejE52jNFeEvYhQMEBpNNN1U")</f>
        <v/>
      </c>
      <c r="M58">
        <f>HYPERLINK("https://dexscreener.com/solana/DscQBRRZx6YQEX2puhgzfv2ohR1VqYwBg1PFKsqzpump?maker=6P4aHkv7oTbwMK6P57sVsejE52jNFeEvYhQMEBpNNN1U","https://dexscreener.com/solana/DscQBRRZx6YQEX2puhgzfv2ohR1VqYwBg1PFKsqzpump?maker=6P4aHkv7oTbwMK6P57sVsejE52jNFeEvYhQMEBpNNN1U")</f>
        <v/>
      </c>
    </row>
    <row r="59">
      <c r="A59" t="inlineStr">
        <is>
          <t>CK6T4pS3Ab9SJt8pPUNF5vGDKVfDrCR8pNd2o8K5pump</t>
        </is>
      </c>
      <c r="B59" t="inlineStr">
        <is>
          <t>wow</t>
        </is>
      </c>
      <c r="C59" t="n">
        <v>0</v>
      </c>
      <c r="D59" t="n">
        <v>-0.949</v>
      </c>
      <c r="E59" t="n">
        <v>-1</v>
      </c>
      <c r="F59" t="n">
        <v>1.96</v>
      </c>
      <c r="G59" t="n">
        <v>1.01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HYPERLINK("https://www.defined.fi/sol/CK6T4pS3Ab9SJt8pPUNF5vGDKVfDrCR8pNd2o8K5pump?maker=6P4aHkv7oTbwMK6P57sVsejE52jNFeEvYhQMEBpNNN1U","https://www.defined.fi/sol/CK6T4pS3Ab9SJt8pPUNF5vGDKVfDrCR8pNd2o8K5pump?maker=6P4aHkv7oTbwMK6P57sVsejE52jNFeEvYhQMEBpNNN1U")</f>
        <v/>
      </c>
      <c r="M59">
        <f>HYPERLINK("https://dexscreener.com/solana/CK6T4pS3Ab9SJt8pPUNF5vGDKVfDrCR8pNd2o8K5pump?maker=6P4aHkv7oTbwMK6P57sVsejE52jNFeEvYhQMEBpNNN1U","https://dexscreener.com/solana/CK6T4pS3Ab9SJt8pPUNF5vGDKVfDrCR8pNd2o8K5pump?maker=6P4aHkv7oTbwMK6P57sVsejE52jNFeEvYhQMEBpNNN1U")</f>
        <v/>
      </c>
    </row>
    <row r="60">
      <c r="A60" t="inlineStr">
        <is>
          <t>4e4pi2xRnNqVvNfLUcLCbXNiFfgNQuBCedUeJgE4pump</t>
        </is>
      </c>
      <c r="B60" t="inlineStr">
        <is>
          <t>TONG</t>
        </is>
      </c>
      <c r="C60" t="n">
        <v>0</v>
      </c>
      <c r="D60" t="n">
        <v>0.572</v>
      </c>
      <c r="E60" t="n">
        <v>0.19</v>
      </c>
      <c r="F60" t="n">
        <v>2.95</v>
      </c>
      <c r="G60" t="n">
        <v>0</v>
      </c>
      <c r="H60" t="n">
        <v>1</v>
      </c>
      <c r="I60" t="n">
        <v>0</v>
      </c>
      <c r="J60" t="n">
        <v>-1</v>
      </c>
      <c r="K60" t="n">
        <v>-1</v>
      </c>
      <c r="L60">
        <f>HYPERLINK("https://www.defined.fi/sol/4e4pi2xRnNqVvNfLUcLCbXNiFfgNQuBCedUeJgE4pump?maker=6P4aHkv7oTbwMK6P57sVsejE52jNFeEvYhQMEBpNNN1U","https://www.defined.fi/sol/4e4pi2xRnNqVvNfLUcLCbXNiFfgNQuBCedUeJgE4pump?maker=6P4aHkv7oTbwMK6P57sVsejE52jNFeEvYhQMEBpNNN1U")</f>
        <v/>
      </c>
      <c r="M60">
        <f>HYPERLINK("https://dexscreener.com/solana/4e4pi2xRnNqVvNfLUcLCbXNiFfgNQuBCedUeJgE4pump?maker=6P4aHkv7oTbwMK6P57sVsejE52jNFeEvYhQMEBpNNN1U","https://dexscreener.com/solana/4e4pi2xRnNqVvNfLUcLCbXNiFfgNQuBCedUeJgE4pump?maker=6P4aHkv7oTbwMK6P57sVsejE52jNFeEvYhQMEBpNNN1U")</f>
        <v/>
      </c>
    </row>
    <row r="61">
      <c r="A61" t="inlineStr">
        <is>
          <t>HTYdC5YeGTZ88NA9h1WKzzamoXDcjRGxsjaeq4qjpump</t>
        </is>
      </c>
      <c r="B61" t="inlineStr">
        <is>
          <t>DOTS</t>
        </is>
      </c>
      <c r="C61" t="n">
        <v>0</v>
      </c>
      <c r="D61" t="n">
        <v>-1.27</v>
      </c>
      <c r="E61" t="n">
        <v>-0.43</v>
      </c>
      <c r="F61" t="n">
        <v>2.95</v>
      </c>
      <c r="G61" t="n">
        <v>1.68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HYPERLINK("https://www.defined.fi/sol/HTYdC5YeGTZ88NA9h1WKzzamoXDcjRGxsjaeq4qjpump?maker=6P4aHkv7oTbwMK6P57sVsejE52jNFeEvYhQMEBpNNN1U","https://www.defined.fi/sol/HTYdC5YeGTZ88NA9h1WKzzamoXDcjRGxsjaeq4qjpump?maker=6P4aHkv7oTbwMK6P57sVsejE52jNFeEvYhQMEBpNNN1U")</f>
        <v/>
      </c>
      <c r="M61">
        <f>HYPERLINK("https://dexscreener.com/solana/HTYdC5YeGTZ88NA9h1WKzzamoXDcjRGxsjaeq4qjpump?maker=6P4aHkv7oTbwMK6P57sVsejE52jNFeEvYhQMEBpNNN1U","https://dexscreener.com/solana/HTYdC5YeGTZ88NA9h1WKzzamoXDcjRGxsjaeq4qjpump?maker=6P4aHkv7oTbwMK6P57sVsejE52jNFeEvYhQMEBpNNN1U")</f>
        <v/>
      </c>
    </row>
    <row r="62">
      <c r="A62" t="inlineStr">
        <is>
          <t>aUcgFSGvLJL6PYp678wsokDF7geWXLKEf7pQBk9pump</t>
        </is>
      </c>
      <c r="B62" t="inlineStr">
        <is>
          <t>BACKROOMS</t>
        </is>
      </c>
      <c r="C62" t="n">
        <v>0</v>
      </c>
      <c r="D62" t="n">
        <v>3.12</v>
      </c>
      <c r="E62" t="n">
        <v>1.53</v>
      </c>
      <c r="F62" t="n">
        <v>2.04</v>
      </c>
      <c r="G62" t="n">
        <v>5.16</v>
      </c>
      <c r="H62" t="n">
        <v>1</v>
      </c>
      <c r="I62" t="n">
        <v>2</v>
      </c>
      <c r="J62" t="n">
        <v>-1</v>
      </c>
      <c r="K62" t="n">
        <v>-1</v>
      </c>
      <c r="L62">
        <f>HYPERLINK("https://www.defined.fi/sol/aUcgFSGvLJL6PYp678wsokDF7geWXLKEf7pQBk9pump?maker=6P4aHkv7oTbwMK6P57sVsejE52jNFeEvYhQMEBpNNN1U","https://www.defined.fi/sol/aUcgFSGvLJL6PYp678wsokDF7geWXLKEf7pQBk9pump?maker=6P4aHkv7oTbwMK6P57sVsejE52jNFeEvYhQMEBpNNN1U")</f>
        <v/>
      </c>
      <c r="M62">
        <f>HYPERLINK("https://dexscreener.com/solana/aUcgFSGvLJL6PYp678wsokDF7geWXLKEf7pQBk9pump?maker=6P4aHkv7oTbwMK6P57sVsejE52jNFeEvYhQMEBpNNN1U","https://dexscreener.com/solana/aUcgFSGvLJL6PYp678wsokDF7geWXLKEf7pQBk9pump?maker=6P4aHkv7oTbwMK6P57sVsejE52jNFeEvYhQMEBpNNN1U")</f>
        <v/>
      </c>
    </row>
    <row r="63">
      <c r="A63" t="inlineStr">
        <is>
          <t>BGa9RyRutfEPBQkxQJaMsYXAqUwmbFtvmiiZVMkCpump</t>
        </is>
      </c>
      <c r="B63" t="inlineStr">
        <is>
          <t>TCA</t>
        </is>
      </c>
      <c r="C63" t="n">
        <v>0</v>
      </c>
      <c r="D63" t="n">
        <v>-1.52</v>
      </c>
      <c r="E63" t="n">
        <v>-0.77</v>
      </c>
      <c r="F63" t="n">
        <v>1.98</v>
      </c>
      <c r="G63" t="n">
        <v>0.46</v>
      </c>
      <c r="H63" t="n">
        <v>1</v>
      </c>
      <c r="I63" t="n">
        <v>1</v>
      </c>
      <c r="J63" t="n">
        <v>-1</v>
      </c>
      <c r="K63" t="n">
        <v>-1</v>
      </c>
      <c r="L63">
        <f>HYPERLINK("https://www.defined.fi/sol/BGa9RyRutfEPBQkxQJaMsYXAqUwmbFtvmiiZVMkCpump?maker=6P4aHkv7oTbwMK6P57sVsejE52jNFeEvYhQMEBpNNN1U","https://www.defined.fi/sol/BGa9RyRutfEPBQkxQJaMsYXAqUwmbFtvmiiZVMkCpump?maker=6P4aHkv7oTbwMK6P57sVsejE52jNFeEvYhQMEBpNNN1U")</f>
        <v/>
      </c>
      <c r="M63">
        <f>HYPERLINK("https://dexscreener.com/solana/BGa9RyRutfEPBQkxQJaMsYXAqUwmbFtvmiiZVMkCpump?maker=6P4aHkv7oTbwMK6P57sVsejE52jNFeEvYhQMEBpNNN1U","https://dexscreener.com/solana/BGa9RyRutfEPBQkxQJaMsYXAqUwmbFtvmiiZVMkCpump?maker=6P4aHkv7oTbwMK6P57sVsejE52jNFeEvYhQMEBpNNN1U")</f>
        <v/>
      </c>
    </row>
    <row r="64">
      <c r="A64" t="inlineStr">
        <is>
          <t>HKkCs86LbHpqpjzywXcNcSgAfsaktK2utsz3HuAznCTX</t>
        </is>
      </c>
      <c r="B64" t="inlineStr">
        <is>
          <t>JIHAD</t>
        </is>
      </c>
      <c r="C64" t="n">
        <v>0</v>
      </c>
      <c r="D64" t="n">
        <v>-0.925</v>
      </c>
      <c r="E64" t="n">
        <v>-0.31</v>
      </c>
      <c r="F64" t="n">
        <v>2.96</v>
      </c>
      <c r="G64" t="n">
        <v>2.03</v>
      </c>
      <c r="H64" t="n">
        <v>1</v>
      </c>
      <c r="I64" t="n">
        <v>1</v>
      </c>
      <c r="J64" t="n">
        <v>-1</v>
      </c>
      <c r="K64" t="n">
        <v>-1</v>
      </c>
      <c r="L64">
        <f>HYPERLINK("https://www.defined.fi/sol/HKkCs86LbHpqpjzywXcNcSgAfsaktK2utsz3HuAznCTX?maker=6P4aHkv7oTbwMK6P57sVsejE52jNFeEvYhQMEBpNNN1U","https://www.defined.fi/sol/HKkCs86LbHpqpjzywXcNcSgAfsaktK2utsz3HuAznCTX?maker=6P4aHkv7oTbwMK6P57sVsejE52jNFeEvYhQMEBpNNN1U")</f>
        <v/>
      </c>
      <c r="M64">
        <f>HYPERLINK("https://dexscreener.com/solana/HKkCs86LbHpqpjzywXcNcSgAfsaktK2utsz3HuAznCTX?maker=6P4aHkv7oTbwMK6P57sVsejE52jNFeEvYhQMEBpNNN1U","https://dexscreener.com/solana/HKkCs86LbHpqpjzywXcNcSgAfsaktK2utsz3HuAznCTX?maker=6P4aHkv7oTbwMK6P57sVsejE52jNFeEvYhQMEBpNNN1U")</f>
        <v/>
      </c>
    </row>
    <row r="65">
      <c r="A65" t="inlineStr">
        <is>
          <t>34wCzxajqVZk7kNoTSbdyZYMoVH6CsBDtWc7FGcVpump</t>
        </is>
      </c>
      <c r="B65" t="inlineStr">
        <is>
          <t>holywhore</t>
        </is>
      </c>
      <c r="C65" t="n">
        <v>0</v>
      </c>
      <c r="D65" t="n">
        <v>0.393</v>
      </c>
      <c r="E65" t="n">
        <v>-1</v>
      </c>
      <c r="F65" t="n">
        <v>1.98</v>
      </c>
      <c r="G65" t="n">
        <v>2.37</v>
      </c>
      <c r="H65" t="n">
        <v>1</v>
      </c>
      <c r="I65" t="n">
        <v>1</v>
      </c>
      <c r="J65" t="n">
        <v>-1</v>
      </c>
      <c r="K65" t="n">
        <v>-1</v>
      </c>
      <c r="L65">
        <f>HYPERLINK("https://www.defined.fi/sol/34wCzxajqVZk7kNoTSbdyZYMoVH6CsBDtWc7FGcVpump?maker=6P4aHkv7oTbwMK6P57sVsejE52jNFeEvYhQMEBpNNN1U","https://www.defined.fi/sol/34wCzxajqVZk7kNoTSbdyZYMoVH6CsBDtWc7FGcVpump?maker=6P4aHkv7oTbwMK6P57sVsejE52jNFeEvYhQMEBpNNN1U")</f>
        <v/>
      </c>
      <c r="M65">
        <f>HYPERLINK("https://dexscreener.com/solana/34wCzxajqVZk7kNoTSbdyZYMoVH6CsBDtWc7FGcVpump?maker=6P4aHkv7oTbwMK6P57sVsejE52jNFeEvYhQMEBpNNN1U","https://dexscreener.com/solana/34wCzxajqVZk7kNoTSbdyZYMoVH6CsBDtWc7FGcVpump?maker=6P4aHkv7oTbwMK6P57sVsejE52jNFeEvYhQMEBpNNN1U")</f>
        <v/>
      </c>
    </row>
    <row r="66">
      <c r="A66" t="inlineStr">
        <is>
          <t>9NSJ5qhm62AYcWqVjr8qZVF7SSa7NMwqswKm2a6Qpump</t>
        </is>
      </c>
      <c r="B66" t="inlineStr">
        <is>
          <t>GROK</t>
        </is>
      </c>
      <c r="C66" t="n">
        <v>0</v>
      </c>
      <c r="D66" t="n">
        <v>17.9</v>
      </c>
      <c r="E66" t="n">
        <v>9.15</v>
      </c>
      <c r="F66" t="n">
        <v>1.96</v>
      </c>
      <c r="G66" t="n">
        <v>19.86</v>
      </c>
      <c r="H66" t="n">
        <v>1</v>
      </c>
      <c r="I66" t="n">
        <v>7</v>
      </c>
      <c r="J66" t="n">
        <v>-1</v>
      </c>
      <c r="K66" t="n">
        <v>-1</v>
      </c>
      <c r="L66">
        <f>HYPERLINK("https://www.defined.fi/sol/9NSJ5qhm62AYcWqVjr8qZVF7SSa7NMwqswKm2a6Qpump?maker=6P4aHkv7oTbwMK6P57sVsejE52jNFeEvYhQMEBpNNN1U","https://www.defined.fi/sol/9NSJ5qhm62AYcWqVjr8qZVF7SSa7NMwqswKm2a6Qpump?maker=6P4aHkv7oTbwMK6P57sVsejE52jNFeEvYhQMEBpNNN1U")</f>
        <v/>
      </c>
      <c r="M66">
        <f>HYPERLINK("https://dexscreener.com/solana/9NSJ5qhm62AYcWqVjr8qZVF7SSa7NMwqswKm2a6Qpump?maker=6P4aHkv7oTbwMK6P57sVsejE52jNFeEvYhQMEBpNNN1U","https://dexscreener.com/solana/9NSJ5qhm62AYcWqVjr8qZVF7SSa7NMwqswKm2a6Qpump?maker=6P4aHkv7oTbwMK6P57sVsejE52jNFeEvYhQMEBpNNN1U")</f>
        <v/>
      </c>
    </row>
    <row r="67">
      <c r="A67" t="inlineStr">
        <is>
          <t>HxBgMk4MR1puZEjrh1dW7JomUhTUUSBFELNoL2Pypump</t>
        </is>
      </c>
      <c r="B67" t="inlineStr">
        <is>
          <t>titor</t>
        </is>
      </c>
      <c r="C67" t="n">
        <v>0</v>
      </c>
      <c r="D67" t="n">
        <v>9.16</v>
      </c>
      <c r="E67" t="n">
        <v>1.43</v>
      </c>
      <c r="F67" t="n">
        <v>6.43</v>
      </c>
      <c r="G67" t="n">
        <v>15.59</v>
      </c>
      <c r="H67" t="n">
        <v>1</v>
      </c>
      <c r="I67" t="n">
        <v>4</v>
      </c>
      <c r="J67" t="n">
        <v>-1</v>
      </c>
      <c r="K67" t="n">
        <v>-1</v>
      </c>
      <c r="L67">
        <f>HYPERLINK("https://www.defined.fi/sol/HxBgMk4MR1puZEjrh1dW7JomUhTUUSBFELNoL2Pypump?maker=6P4aHkv7oTbwMK6P57sVsejE52jNFeEvYhQMEBpNNN1U","https://www.defined.fi/sol/HxBgMk4MR1puZEjrh1dW7JomUhTUUSBFELNoL2Pypump?maker=6P4aHkv7oTbwMK6P57sVsejE52jNFeEvYhQMEBpNNN1U")</f>
        <v/>
      </c>
      <c r="M67">
        <f>HYPERLINK("https://dexscreener.com/solana/HxBgMk4MR1puZEjrh1dW7JomUhTUUSBFELNoL2Pypump?maker=6P4aHkv7oTbwMK6P57sVsejE52jNFeEvYhQMEBpNNN1U","https://dexscreener.com/solana/HxBgMk4MR1puZEjrh1dW7JomUhTUUSBFELNoL2Pypump?maker=6P4aHkv7oTbwMK6P57sVsejE52jNFeEvYhQMEBpNNN1U")</f>
        <v/>
      </c>
    </row>
    <row r="68">
      <c r="A68" t="inlineStr">
        <is>
          <t>3hHrKC1WdNxBs36KG2FbztSnJe7WCqjYMgrbJmWqdQ5o</t>
        </is>
      </c>
      <c r="B68" t="inlineStr">
        <is>
          <t>HOMESTUCK</t>
        </is>
      </c>
      <c r="C68" t="n">
        <v>0</v>
      </c>
      <c r="D68" t="n">
        <v>-0.037</v>
      </c>
      <c r="E68" t="n">
        <v>-1</v>
      </c>
      <c r="F68" t="n">
        <v>1.96</v>
      </c>
      <c r="G68" t="n">
        <v>1.92</v>
      </c>
      <c r="H68" t="n">
        <v>1</v>
      </c>
      <c r="I68" t="n">
        <v>1</v>
      </c>
      <c r="J68" t="n">
        <v>-1</v>
      </c>
      <c r="K68" t="n">
        <v>-1</v>
      </c>
      <c r="L68">
        <f>HYPERLINK("https://www.defined.fi/sol/3hHrKC1WdNxBs36KG2FbztSnJe7WCqjYMgrbJmWqdQ5o?maker=6P4aHkv7oTbwMK6P57sVsejE52jNFeEvYhQMEBpNNN1U","https://www.defined.fi/sol/3hHrKC1WdNxBs36KG2FbztSnJe7WCqjYMgrbJmWqdQ5o?maker=6P4aHkv7oTbwMK6P57sVsejE52jNFeEvYhQMEBpNNN1U")</f>
        <v/>
      </c>
      <c r="M68">
        <f>HYPERLINK("https://dexscreener.com/solana/3hHrKC1WdNxBs36KG2FbztSnJe7WCqjYMgrbJmWqdQ5o?maker=6P4aHkv7oTbwMK6P57sVsejE52jNFeEvYhQMEBpNNN1U","https://dexscreener.com/solana/3hHrKC1WdNxBs36KG2FbztSnJe7WCqjYMgrbJmWqdQ5o?maker=6P4aHkv7oTbwMK6P57sVsejE52jNFeEvYhQMEBpNNN1U")</f>
        <v/>
      </c>
    </row>
    <row r="69">
      <c r="A69" t="inlineStr">
        <is>
          <t>AHNTwm9usurZTAYJgdDqkiXYmQPK6eixnNi8jbtXpump</t>
        </is>
      </c>
      <c r="B69" t="inlineStr">
        <is>
          <t>NOELLE</t>
        </is>
      </c>
      <c r="C69" t="n">
        <v>0</v>
      </c>
      <c r="D69" t="n">
        <v>-1.39</v>
      </c>
      <c r="E69" t="n">
        <v>-1</v>
      </c>
      <c r="F69" t="n">
        <v>2.91</v>
      </c>
      <c r="G69" t="n">
        <v>1.52</v>
      </c>
      <c r="H69" t="n">
        <v>1</v>
      </c>
      <c r="I69" t="n">
        <v>1</v>
      </c>
      <c r="J69" t="n">
        <v>-1</v>
      </c>
      <c r="K69" t="n">
        <v>-1</v>
      </c>
      <c r="L69">
        <f>HYPERLINK("https://www.defined.fi/sol/AHNTwm9usurZTAYJgdDqkiXYmQPK6eixnNi8jbtXpump?maker=6P4aHkv7oTbwMK6P57sVsejE52jNFeEvYhQMEBpNNN1U","https://www.defined.fi/sol/AHNTwm9usurZTAYJgdDqkiXYmQPK6eixnNi8jbtXpump?maker=6P4aHkv7oTbwMK6P57sVsejE52jNFeEvYhQMEBpNNN1U")</f>
        <v/>
      </c>
      <c r="M69">
        <f>HYPERLINK("https://dexscreener.com/solana/AHNTwm9usurZTAYJgdDqkiXYmQPK6eixnNi8jbtXpump?maker=6P4aHkv7oTbwMK6P57sVsejE52jNFeEvYhQMEBpNNN1U","https://dexscreener.com/solana/AHNTwm9usurZTAYJgdDqkiXYmQPK6eixnNi8jbtXpump?maker=6P4aHkv7oTbwMK6P57sVsejE52jNFeEvYhQMEBpNNN1U")</f>
        <v/>
      </c>
    </row>
    <row r="70">
      <c r="A70" t="inlineStr">
        <is>
          <t>9mPsw7vUwnaVicrv1o4hYoUgvVRpx4qaHGF58zWCpump</t>
        </is>
      </c>
      <c r="B70" t="inlineStr">
        <is>
          <t>SETNTIENT</t>
        </is>
      </c>
      <c r="C70" t="n">
        <v>0</v>
      </c>
      <c r="D70" t="n">
        <v>-1.14</v>
      </c>
      <c r="E70" t="n">
        <v>-0.39</v>
      </c>
      <c r="F70" t="n">
        <v>2.96</v>
      </c>
      <c r="G70" t="n">
        <v>1.82</v>
      </c>
      <c r="H70" t="n">
        <v>1</v>
      </c>
      <c r="I70" t="n">
        <v>1</v>
      </c>
      <c r="J70" t="n">
        <v>-1</v>
      </c>
      <c r="K70" t="n">
        <v>-1</v>
      </c>
      <c r="L70">
        <f>HYPERLINK("https://www.defined.fi/sol/9mPsw7vUwnaVicrv1o4hYoUgvVRpx4qaHGF58zWCpump?maker=6P4aHkv7oTbwMK6P57sVsejE52jNFeEvYhQMEBpNNN1U","https://www.defined.fi/sol/9mPsw7vUwnaVicrv1o4hYoUgvVRpx4qaHGF58zWCpump?maker=6P4aHkv7oTbwMK6P57sVsejE52jNFeEvYhQMEBpNNN1U")</f>
        <v/>
      </c>
      <c r="M70">
        <f>HYPERLINK("https://dexscreener.com/solana/9mPsw7vUwnaVicrv1o4hYoUgvVRpx4qaHGF58zWCpump?maker=6P4aHkv7oTbwMK6P57sVsejE52jNFeEvYhQMEBpNNN1U","https://dexscreener.com/solana/9mPsw7vUwnaVicrv1o4hYoUgvVRpx4qaHGF58zWCpump?maker=6P4aHkv7oTbwMK6P57sVsejE52jNFeEvYhQMEBpNNN1U")</f>
        <v/>
      </c>
    </row>
    <row r="71">
      <c r="A71" t="inlineStr">
        <is>
          <t>D6MqvJGMRyWuwQTmbVAgLuvsSMPc9tiiiqs22HLjYwG9</t>
        </is>
      </c>
      <c r="B71" t="inlineStr">
        <is>
          <t>COG</t>
        </is>
      </c>
      <c r="C71" t="n">
        <v>0</v>
      </c>
      <c r="D71" t="n">
        <v>0.353</v>
      </c>
      <c r="E71" t="n">
        <v>-1</v>
      </c>
      <c r="F71" t="n">
        <v>3.16</v>
      </c>
      <c r="G71" t="n">
        <v>3.51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HYPERLINK("https://www.defined.fi/sol/D6MqvJGMRyWuwQTmbVAgLuvsSMPc9tiiiqs22HLjYwG9?maker=6P4aHkv7oTbwMK6P57sVsejE52jNFeEvYhQMEBpNNN1U","https://www.defined.fi/sol/D6MqvJGMRyWuwQTmbVAgLuvsSMPc9tiiiqs22HLjYwG9?maker=6P4aHkv7oTbwMK6P57sVsejE52jNFeEvYhQMEBpNNN1U")</f>
        <v/>
      </c>
      <c r="M71">
        <f>HYPERLINK("https://dexscreener.com/solana/D6MqvJGMRyWuwQTmbVAgLuvsSMPc9tiiiqs22HLjYwG9?maker=6P4aHkv7oTbwMK6P57sVsejE52jNFeEvYhQMEBpNNN1U","https://dexscreener.com/solana/D6MqvJGMRyWuwQTmbVAgLuvsSMPc9tiiiqs22HLjYwG9?maker=6P4aHkv7oTbwMK6P57sVsejE52jNFeEvYhQMEBpNNN1U")</f>
        <v/>
      </c>
    </row>
    <row r="72">
      <c r="A72" t="inlineStr">
        <is>
          <t>7APhmafYzPZMLEVFvKtwUGYRrQRH2LpncdfLXPtYpump</t>
        </is>
      </c>
      <c r="B72" t="inlineStr">
        <is>
          <t>SETNTIENT</t>
        </is>
      </c>
      <c r="C72" t="n">
        <v>0</v>
      </c>
      <c r="D72" t="n">
        <v>0.056</v>
      </c>
      <c r="E72" t="n">
        <v>-1</v>
      </c>
      <c r="F72" t="n">
        <v>1.96</v>
      </c>
      <c r="G72" t="n">
        <v>2.02</v>
      </c>
      <c r="H72" t="n">
        <v>1</v>
      </c>
      <c r="I72" t="n">
        <v>1</v>
      </c>
      <c r="J72" t="n">
        <v>-1</v>
      </c>
      <c r="K72" t="n">
        <v>-1</v>
      </c>
      <c r="L72">
        <f>HYPERLINK("https://www.defined.fi/sol/7APhmafYzPZMLEVFvKtwUGYRrQRH2LpncdfLXPtYpump?maker=6P4aHkv7oTbwMK6P57sVsejE52jNFeEvYhQMEBpNNN1U","https://www.defined.fi/sol/7APhmafYzPZMLEVFvKtwUGYRrQRH2LpncdfLXPtYpump?maker=6P4aHkv7oTbwMK6P57sVsejE52jNFeEvYhQMEBpNNN1U")</f>
        <v/>
      </c>
      <c r="M72">
        <f>HYPERLINK("https://dexscreener.com/solana/7APhmafYzPZMLEVFvKtwUGYRrQRH2LpncdfLXPtYpump?maker=6P4aHkv7oTbwMK6P57sVsejE52jNFeEvYhQMEBpNNN1U","https://dexscreener.com/solana/7APhmafYzPZMLEVFvKtwUGYRrQRH2LpncdfLXPtYpump?maker=6P4aHkv7oTbwMK6P57sVsejE52jNFeEvYhQMEBpNNN1U")</f>
        <v/>
      </c>
    </row>
    <row r="73">
      <c r="A73" t="inlineStr">
        <is>
          <t>EAJwKJz2zPqvHdvfFfQ8o2Fa57G82UuZ9ZTnkMYPpump</t>
        </is>
      </c>
      <c r="B73" t="inlineStr">
        <is>
          <t>SM</t>
        </is>
      </c>
      <c r="C73" t="n">
        <v>0</v>
      </c>
      <c r="D73" t="n">
        <v>0.247</v>
      </c>
      <c r="E73" t="n">
        <v>0.09</v>
      </c>
      <c r="F73" t="n">
        <v>2.82</v>
      </c>
      <c r="G73" t="n">
        <v>3.06</v>
      </c>
      <c r="H73" t="n">
        <v>1</v>
      </c>
      <c r="I73" t="n">
        <v>1</v>
      </c>
      <c r="J73" t="n">
        <v>-1</v>
      </c>
      <c r="K73" t="n">
        <v>-1</v>
      </c>
      <c r="L73">
        <f>HYPERLINK("https://www.defined.fi/sol/EAJwKJz2zPqvHdvfFfQ8o2Fa57G82UuZ9ZTnkMYPpump?maker=6P4aHkv7oTbwMK6P57sVsejE52jNFeEvYhQMEBpNNN1U","https://www.defined.fi/sol/EAJwKJz2zPqvHdvfFfQ8o2Fa57G82UuZ9ZTnkMYPpump?maker=6P4aHkv7oTbwMK6P57sVsejE52jNFeEvYhQMEBpNNN1U")</f>
        <v/>
      </c>
      <c r="M73">
        <f>HYPERLINK("https://dexscreener.com/solana/EAJwKJz2zPqvHdvfFfQ8o2Fa57G82UuZ9ZTnkMYPpump?maker=6P4aHkv7oTbwMK6P57sVsejE52jNFeEvYhQMEBpNNN1U","https://dexscreener.com/solana/EAJwKJz2zPqvHdvfFfQ8o2Fa57G82UuZ9ZTnkMYPpump?maker=6P4aHkv7oTbwMK6P57sVsejE52jNFeEvYhQMEBpNNN1U")</f>
        <v/>
      </c>
    </row>
    <row r="74">
      <c r="A74" t="inlineStr">
        <is>
          <t>GuRgiJr1Q1WrVq5NuVbDPWJuU8TrwzjsptpnECTUW9rQ</t>
        </is>
      </c>
      <c r="B74" t="inlineStr">
        <is>
          <t>gamble</t>
        </is>
      </c>
      <c r="C74" t="n">
        <v>0</v>
      </c>
      <c r="D74" t="n">
        <v>0.357</v>
      </c>
      <c r="E74" t="n">
        <v>-1</v>
      </c>
      <c r="F74" t="n">
        <v>1.97</v>
      </c>
      <c r="G74" t="n">
        <v>2.32</v>
      </c>
      <c r="H74" t="n">
        <v>1</v>
      </c>
      <c r="I74" t="n">
        <v>1</v>
      </c>
      <c r="J74" t="n">
        <v>-1</v>
      </c>
      <c r="K74" t="n">
        <v>-1</v>
      </c>
      <c r="L74">
        <f>HYPERLINK("https://www.defined.fi/sol/GuRgiJr1Q1WrVq5NuVbDPWJuU8TrwzjsptpnECTUW9rQ?maker=6P4aHkv7oTbwMK6P57sVsejE52jNFeEvYhQMEBpNNN1U","https://www.defined.fi/sol/GuRgiJr1Q1WrVq5NuVbDPWJuU8TrwzjsptpnECTUW9rQ?maker=6P4aHkv7oTbwMK6P57sVsejE52jNFeEvYhQMEBpNNN1U")</f>
        <v/>
      </c>
      <c r="M74">
        <f>HYPERLINK("https://dexscreener.com/solana/GuRgiJr1Q1WrVq5NuVbDPWJuU8TrwzjsptpnECTUW9rQ?maker=6P4aHkv7oTbwMK6P57sVsejE52jNFeEvYhQMEBpNNN1U","https://dexscreener.com/solana/GuRgiJr1Q1WrVq5NuVbDPWJuU8TrwzjsptpnECTUW9rQ?maker=6P4aHkv7oTbwMK6P57sVsejE52jNFeEvYhQMEBpNNN1U")</f>
        <v/>
      </c>
    </row>
    <row r="75">
      <c r="A75" t="inlineStr">
        <is>
          <t>2Fsz8o4tbXXbGZ34uH1xFY6mJmYfW4ze812xRdPSpump</t>
        </is>
      </c>
      <c r="B75" t="inlineStr">
        <is>
          <t>Jarvis</t>
        </is>
      </c>
      <c r="C75" t="n">
        <v>0</v>
      </c>
      <c r="D75" t="n">
        <v>0.281</v>
      </c>
      <c r="E75" t="n">
        <v>-1</v>
      </c>
      <c r="F75" t="n">
        <v>1.97</v>
      </c>
      <c r="G75" t="n">
        <v>2.25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HYPERLINK("https://www.defined.fi/sol/2Fsz8o4tbXXbGZ34uH1xFY6mJmYfW4ze812xRdPSpump?maker=6P4aHkv7oTbwMK6P57sVsejE52jNFeEvYhQMEBpNNN1U","https://www.defined.fi/sol/2Fsz8o4tbXXbGZ34uH1xFY6mJmYfW4ze812xRdPSpump?maker=6P4aHkv7oTbwMK6P57sVsejE52jNFeEvYhQMEBpNNN1U")</f>
        <v/>
      </c>
      <c r="M75">
        <f>HYPERLINK("https://dexscreener.com/solana/2Fsz8o4tbXXbGZ34uH1xFY6mJmYfW4ze812xRdPSpump?maker=6P4aHkv7oTbwMK6P57sVsejE52jNFeEvYhQMEBpNNN1U","https://dexscreener.com/solana/2Fsz8o4tbXXbGZ34uH1xFY6mJmYfW4ze812xRdPSpump?maker=6P4aHkv7oTbwMK6P57sVsejE52jNFeEvYhQMEBpNNN1U")</f>
        <v/>
      </c>
    </row>
    <row r="76">
      <c r="A76" t="inlineStr">
        <is>
          <t>39qibQxVzemuZTEvjSB7NePhw9WyyHdQCqP8xmBMpump</t>
        </is>
      </c>
      <c r="B76" t="inlineStr">
        <is>
          <t>MemesAI</t>
        </is>
      </c>
      <c r="C76" t="n">
        <v>0</v>
      </c>
      <c r="D76" t="n">
        <v>-3.72</v>
      </c>
      <c r="E76" t="n">
        <v>-0.19</v>
      </c>
      <c r="F76" t="n">
        <v>19.39</v>
      </c>
      <c r="G76" t="n">
        <v>9.06</v>
      </c>
      <c r="H76" t="n">
        <v>2</v>
      </c>
      <c r="I76" t="n">
        <v>2</v>
      </c>
      <c r="J76" t="n">
        <v>-1</v>
      </c>
      <c r="K76" t="n">
        <v>-1</v>
      </c>
      <c r="L76">
        <f>HYPERLINK("https://www.defined.fi/sol/39qibQxVzemuZTEvjSB7NePhw9WyyHdQCqP8xmBMpump?maker=6P4aHkv7oTbwMK6P57sVsejE52jNFeEvYhQMEBpNNN1U","https://www.defined.fi/sol/39qibQxVzemuZTEvjSB7NePhw9WyyHdQCqP8xmBMpump?maker=6P4aHkv7oTbwMK6P57sVsejE52jNFeEvYhQMEBpNNN1U")</f>
        <v/>
      </c>
      <c r="M76">
        <f>HYPERLINK("https://dexscreener.com/solana/39qibQxVzemuZTEvjSB7NePhw9WyyHdQCqP8xmBMpump?maker=6P4aHkv7oTbwMK6P57sVsejE52jNFeEvYhQMEBpNNN1U","https://dexscreener.com/solana/39qibQxVzemuZTEvjSB7NePhw9WyyHdQCqP8xmBMpump?maker=6P4aHkv7oTbwMK6P57sVsejE52jNFeEvYhQMEBpNNN1U")</f>
        <v/>
      </c>
    </row>
    <row r="77">
      <c r="A77" t="inlineStr">
        <is>
          <t>H2VaaRU9xWiXUwLpNWbSUWZqUryrHnnixxYA9X4xMihS</t>
        </is>
      </c>
      <c r="B77" t="inlineStr">
        <is>
          <t>DFIPE</t>
        </is>
      </c>
      <c r="C77" t="n">
        <v>0</v>
      </c>
      <c r="D77" t="n">
        <v>0</v>
      </c>
      <c r="E77" t="n">
        <v>-1</v>
      </c>
      <c r="F77" t="n">
        <v>0</v>
      </c>
      <c r="G77" t="n">
        <v>0</v>
      </c>
      <c r="H77" t="n">
        <v>0</v>
      </c>
      <c r="I77" t="n">
        <v>0</v>
      </c>
      <c r="J77" t="n">
        <v>-1</v>
      </c>
      <c r="K77" t="n">
        <v>-1</v>
      </c>
      <c r="L77">
        <f>HYPERLINK("https://www.defined.fi/sol/H2VaaRU9xWiXUwLpNWbSUWZqUryrHnnixxYA9X4xMihS?maker=6P4aHkv7oTbwMK6P57sVsejE52jNFeEvYhQMEBpNNN1U","https://www.defined.fi/sol/H2VaaRU9xWiXUwLpNWbSUWZqUryrHnnixxYA9X4xMihS?maker=6P4aHkv7oTbwMK6P57sVsejE52jNFeEvYhQMEBpNNN1U")</f>
        <v/>
      </c>
      <c r="M77">
        <f>HYPERLINK("https://dexscreener.com/solana/H2VaaRU9xWiXUwLpNWbSUWZqUryrHnnixxYA9X4xMihS?maker=6P4aHkv7oTbwMK6P57sVsejE52jNFeEvYhQMEBpNNN1U","https://dexscreener.com/solana/H2VaaRU9xWiXUwLpNWbSUWZqUryrHnnixxYA9X4xMihS?maker=6P4aHkv7oTbwMK6P57sVsejE52jNFeEvYhQMEBpNNN1U")</f>
        <v/>
      </c>
    </row>
    <row r="78">
      <c r="A78" t="inlineStr">
        <is>
          <t>9qriMjPPAJTMCtfQnz7Mo9BsV2jAWTr2ff7yc3JWpump</t>
        </is>
      </c>
      <c r="B78" t="inlineStr">
        <is>
          <t>unknown_9qri</t>
        </is>
      </c>
      <c r="C78" t="n">
        <v>0</v>
      </c>
      <c r="D78" t="n">
        <v>229.92</v>
      </c>
      <c r="E78" t="n">
        <v>9.4</v>
      </c>
      <c r="F78" t="n">
        <v>24.46</v>
      </c>
      <c r="G78" t="n">
        <v>254.38</v>
      </c>
      <c r="H78" t="n">
        <v>3</v>
      </c>
      <c r="I78" t="n">
        <v>38</v>
      </c>
      <c r="J78" t="n">
        <v>-1</v>
      </c>
      <c r="K78" t="n">
        <v>-1</v>
      </c>
      <c r="L78">
        <f>HYPERLINK("https://www.defined.fi/sol/9qriMjPPAJTMCtfQnz7Mo9BsV2jAWTr2ff7yc3JWpump?maker=6P4aHkv7oTbwMK6P57sVsejE52jNFeEvYhQMEBpNNN1U","https://www.defined.fi/sol/9qriMjPPAJTMCtfQnz7Mo9BsV2jAWTr2ff7yc3JWpump?maker=6P4aHkv7oTbwMK6P57sVsejE52jNFeEvYhQMEBpNNN1U")</f>
        <v/>
      </c>
      <c r="M78">
        <f>HYPERLINK("https://dexscreener.com/solana/9qriMjPPAJTMCtfQnz7Mo9BsV2jAWTr2ff7yc3JWpump?maker=6P4aHkv7oTbwMK6P57sVsejE52jNFeEvYhQMEBpNNN1U","https://dexscreener.com/solana/9qriMjPPAJTMCtfQnz7Mo9BsV2jAWTr2ff7yc3JWpump?maker=6P4aHkv7oTbwMK6P57sVsejE52jNFeEvYhQMEBpNNN1U")</f>
        <v/>
      </c>
    </row>
    <row r="79">
      <c r="A79" t="inlineStr">
        <is>
          <t>2e4JVEPfPbpQoj5W5jjsfjmRMX6seZyA41HkDouKpump</t>
        </is>
      </c>
      <c r="B79" t="inlineStr">
        <is>
          <t>AITHEISM</t>
        </is>
      </c>
      <c r="C79" t="n">
        <v>0</v>
      </c>
      <c r="D79" t="n">
        <v>0.503</v>
      </c>
      <c r="E79" t="n">
        <v>0.17</v>
      </c>
      <c r="F79" t="n">
        <v>2.92</v>
      </c>
      <c r="G79" t="n">
        <v>3.42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HYPERLINK("https://www.defined.fi/sol/2e4JVEPfPbpQoj5W5jjsfjmRMX6seZyA41HkDouKpump?maker=6P4aHkv7oTbwMK6P57sVsejE52jNFeEvYhQMEBpNNN1U","https://www.defined.fi/sol/2e4JVEPfPbpQoj5W5jjsfjmRMX6seZyA41HkDouKpump?maker=6P4aHkv7oTbwMK6P57sVsejE52jNFeEvYhQMEBpNNN1U")</f>
        <v/>
      </c>
      <c r="M79">
        <f>HYPERLINK("https://dexscreener.com/solana/2e4JVEPfPbpQoj5W5jjsfjmRMX6seZyA41HkDouKpump?maker=6P4aHkv7oTbwMK6P57sVsejE52jNFeEvYhQMEBpNNN1U","https://dexscreener.com/solana/2e4JVEPfPbpQoj5W5jjsfjmRMX6seZyA41HkDouKpump?maker=6P4aHkv7oTbwMK6P57sVsejE52jNFeEvYhQMEBpNNN1U")</f>
        <v/>
      </c>
    </row>
    <row r="80">
      <c r="A80" t="inlineStr">
        <is>
          <t>BX8afmzkwstuqHwBnu87yRgkW84enjj42YGsx4rKpump</t>
        </is>
      </c>
      <c r="B80" t="inlineStr">
        <is>
          <t>Alexa</t>
        </is>
      </c>
      <c r="C80" t="n">
        <v>0</v>
      </c>
      <c r="D80" t="n">
        <v>-2.22</v>
      </c>
      <c r="E80" t="n">
        <v>-0.46</v>
      </c>
      <c r="F80" t="n">
        <v>4.8</v>
      </c>
      <c r="G80" t="n">
        <v>2.59</v>
      </c>
      <c r="H80" t="n">
        <v>2</v>
      </c>
      <c r="I80" t="n">
        <v>1</v>
      </c>
      <c r="J80" t="n">
        <v>-1</v>
      </c>
      <c r="K80" t="n">
        <v>-1</v>
      </c>
      <c r="L80">
        <f>HYPERLINK("https://www.defined.fi/sol/BX8afmzkwstuqHwBnu87yRgkW84enjj42YGsx4rKpump?maker=6P4aHkv7oTbwMK6P57sVsejE52jNFeEvYhQMEBpNNN1U","https://www.defined.fi/sol/BX8afmzkwstuqHwBnu87yRgkW84enjj42YGsx4rKpump?maker=6P4aHkv7oTbwMK6P57sVsejE52jNFeEvYhQMEBpNNN1U")</f>
        <v/>
      </c>
      <c r="M80">
        <f>HYPERLINK("https://dexscreener.com/solana/BX8afmzkwstuqHwBnu87yRgkW84enjj42YGsx4rKpump?maker=6P4aHkv7oTbwMK6P57sVsejE52jNFeEvYhQMEBpNNN1U","https://dexscreener.com/solana/BX8afmzkwstuqHwBnu87yRgkW84enjj42YGsx4rKpump?maker=6P4aHkv7oTbwMK6P57sVsejE52jNFeEvYhQMEBpNNN1U")</f>
        <v/>
      </c>
    </row>
    <row r="81">
      <c r="A81" t="inlineStr">
        <is>
          <t>ryEoV2iKy7HeUmm79iob8hL4ppw1bQz3hYAtjJCC3Kg</t>
        </is>
      </c>
      <c r="B81" t="inlineStr">
        <is>
          <t>AI</t>
        </is>
      </c>
      <c r="C81" t="n">
        <v>0</v>
      </c>
      <c r="D81" t="n">
        <v>0.347</v>
      </c>
      <c r="E81" t="n">
        <v>0.18</v>
      </c>
      <c r="F81" t="n">
        <v>1.94</v>
      </c>
      <c r="G81" t="n">
        <v>2.29</v>
      </c>
      <c r="H81" t="n">
        <v>1</v>
      </c>
      <c r="I81" t="n">
        <v>1</v>
      </c>
      <c r="J81" t="n">
        <v>-1</v>
      </c>
      <c r="K81" t="n">
        <v>-1</v>
      </c>
      <c r="L81">
        <f>HYPERLINK("https://www.defined.fi/sol/ryEoV2iKy7HeUmm79iob8hL4ppw1bQz3hYAtjJCC3Kg?maker=6P4aHkv7oTbwMK6P57sVsejE52jNFeEvYhQMEBpNNN1U","https://www.defined.fi/sol/ryEoV2iKy7HeUmm79iob8hL4ppw1bQz3hYAtjJCC3Kg?maker=6P4aHkv7oTbwMK6P57sVsejE52jNFeEvYhQMEBpNNN1U")</f>
        <v/>
      </c>
      <c r="M81">
        <f>HYPERLINK("https://dexscreener.com/solana/ryEoV2iKy7HeUmm79iob8hL4ppw1bQz3hYAtjJCC3Kg?maker=6P4aHkv7oTbwMK6P57sVsejE52jNFeEvYhQMEBpNNN1U","https://dexscreener.com/solana/ryEoV2iKy7HeUmm79iob8hL4ppw1bQz3hYAtjJCC3Kg?maker=6P4aHkv7oTbwMK6P57sVsejE52jNFeEvYhQMEBpNNN1U")</f>
        <v/>
      </c>
    </row>
    <row r="82">
      <c r="A82" t="inlineStr">
        <is>
          <t>Af4yAi7mHwbEAQUFmkphTYnCrRZMx3SUhyY8MCRppump</t>
        </is>
      </c>
      <c r="B82" t="inlineStr">
        <is>
          <t>WATERMARK</t>
        </is>
      </c>
      <c r="C82" t="n">
        <v>0</v>
      </c>
      <c r="D82" t="n">
        <v>-1.81</v>
      </c>
      <c r="E82" t="n">
        <v>-0.76</v>
      </c>
      <c r="F82" t="n">
        <v>2.39</v>
      </c>
      <c r="G82" t="n">
        <v>0.573</v>
      </c>
      <c r="H82" t="n">
        <v>1</v>
      </c>
      <c r="I82" t="n">
        <v>1</v>
      </c>
      <c r="J82" t="n">
        <v>-1</v>
      </c>
      <c r="K82" t="n">
        <v>-1</v>
      </c>
      <c r="L82">
        <f>HYPERLINK("https://www.defined.fi/sol/Af4yAi7mHwbEAQUFmkphTYnCrRZMx3SUhyY8MCRppump?maker=6P4aHkv7oTbwMK6P57sVsejE52jNFeEvYhQMEBpNNN1U","https://www.defined.fi/sol/Af4yAi7mHwbEAQUFmkphTYnCrRZMx3SUhyY8MCRppump?maker=6P4aHkv7oTbwMK6P57sVsejE52jNFeEvYhQMEBpNNN1U")</f>
        <v/>
      </c>
      <c r="M82">
        <f>HYPERLINK("https://dexscreener.com/solana/Af4yAi7mHwbEAQUFmkphTYnCrRZMx3SUhyY8MCRppump?maker=6P4aHkv7oTbwMK6P57sVsejE52jNFeEvYhQMEBpNNN1U","https://dexscreener.com/solana/Af4yAi7mHwbEAQUFmkphTYnCrRZMx3SUhyY8MCRppump?maker=6P4aHkv7oTbwMK6P57sVsejE52jNFeEvYhQMEBpNNN1U")</f>
        <v/>
      </c>
    </row>
    <row r="83">
      <c r="A83" t="inlineStr">
        <is>
          <t>EuHHTN8THoqrexNKYdPR1aZf48hZ44mS1p7UBB6vpump</t>
        </is>
      </c>
      <c r="B83" t="inlineStr">
        <is>
          <t>Homestick</t>
        </is>
      </c>
      <c r="C83" t="n">
        <v>0</v>
      </c>
      <c r="D83" t="n">
        <v>2.16</v>
      </c>
      <c r="E83" t="n">
        <v>-1</v>
      </c>
      <c r="F83" t="n">
        <v>6.8</v>
      </c>
      <c r="G83" t="n">
        <v>8.960000000000001</v>
      </c>
      <c r="H83" t="n">
        <v>1</v>
      </c>
      <c r="I83" t="n">
        <v>1</v>
      </c>
      <c r="J83" t="n">
        <v>-1</v>
      </c>
      <c r="K83" t="n">
        <v>-1</v>
      </c>
      <c r="L83">
        <f>HYPERLINK("https://www.defined.fi/sol/EuHHTN8THoqrexNKYdPR1aZf48hZ44mS1p7UBB6vpump?maker=6P4aHkv7oTbwMK6P57sVsejE52jNFeEvYhQMEBpNNN1U","https://www.defined.fi/sol/EuHHTN8THoqrexNKYdPR1aZf48hZ44mS1p7UBB6vpump?maker=6P4aHkv7oTbwMK6P57sVsejE52jNFeEvYhQMEBpNNN1U")</f>
        <v/>
      </c>
      <c r="M83">
        <f>HYPERLINK("https://dexscreener.com/solana/EuHHTN8THoqrexNKYdPR1aZf48hZ44mS1p7UBB6vpump?maker=6P4aHkv7oTbwMK6P57sVsejE52jNFeEvYhQMEBpNNN1U","https://dexscreener.com/solana/EuHHTN8THoqrexNKYdPR1aZf48hZ44mS1p7UBB6vpump?maker=6P4aHkv7oTbwMK6P57sVsejE52jNFeEvYhQMEBpNNN1U")</f>
        <v/>
      </c>
    </row>
    <row r="84">
      <c r="A84" t="inlineStr">
        <is>
          <t>EHrqe5bf4Su5Pi7Aj6uqUxHKyToC3s2BtbXekLWvpump</t>
        </is>
      </c>
      <c r="B84" t="inlineStr">
        <is>
          <t>Numochan</t>
        </is>
      </c>
      <c r="C84" t="n">
        <v>0</v>
      </c>
      <c r="D84" t="n">
        <v>-2.65</v>
      </c>
      <c r="E84" t="n">
        <v>-0.46</v>
      </c>
      <c r="F84" t="n">
        <v>5.82</v>
      </c>
      <c r="G84" t="n">
        <v>3.02</v>
      </c>
      <c r="H84" t="n">
        <v>3</v>
      </c>
      <c r="I84" t="n">
        <v>2</v>
      </c>
      <c r="J84" t="n">
        <v>-1</v>
      </c>
      <c r="K84" t="n">
        <v>-1</v>
      </c>
      <c r="L84">
        <f>HYPERLINK("https://www.defined.fi/sol/EHrqe5bf4Su5Pi7Aj6uqUxHKyToC3s2BtbXekLWvpump?maker=6P4aHkv7oTbwMK6P57sVsejE52jNFeEvYhQMEBpNNN1U","https://www.defined.fi/sol/EHrqe5bf4Su5Pi7Aj6uqUxHKyToC3s2BtbXekLWvpump?maker=6P4aHkv7oTbwMK6P57sVsejE52jNFeEvYhQMEBpNNN1U")</f>
        <v/>
      </c>
      <c r="M84">
        <f>HYPERLINK("https://dexscreener.com/solana/EHrqe5bf4Su5Pi7Aj6uqUxHKyToC3s2BtbXekLWvpump?maker=6P4aHkv7oTbwMK6P57sVsejE52jNFeEvYhQMEBpNNN1U","https://dexscreener.com/solana/EHrqe5bf4Su5Pi7Aj6uqUxHKyToC3s2BtbXekLWvpump?maker=6P4aHkv7oTbwMK6P57sVsejE52jNFeEvYhQMEBpNNN1U")</f>
        <v/>
      </c>
    </row>
    <row r="85">
      <c r="A85" t="inlineStr">
        <is>
          <t>6432h2xuDKcb5TNHED2JT3UXrqhrgoWceBE1DaWTpump</t>
        </is>
      </c>
      <c r="B85" t="inlineStr">
        <is>
          <t>unknown_6432</t>
        </is>
      </c>
      <c r="C85" t="n">
        <v>0</v>
      </c>
      <c r="D85" t="n">
        <v>-1.16</v>
      </c>
      <c r="E85" t="n">
        <v>-1</v>
      </c>
      <c r="F85" t="n">
        <v>1.85</v>
      </c>
      <c r="G85" t="n">
        <v>0.6909999999999999</v>
      </c>
      <c r="H85" t="n">
        <v>1</v>
      </c>
      <c r="I85" t="n">
        <v>1</v>
      </c>
      <c r="J85" t="n">
        <v>-1</v>
      </c>
      <c r="K85" t="n">
        <v>-1</v>
      </c>
      <c r="L85">
        <f>HYPERLINK("https://www.defined.fi/sol/6432h2xuDKcb5TNHED2JT3UXrqhrgoWceBE1DaWTpump?maker=6P4aHkv7oTbwMK6P57sVsejE52jNFeEvYhQMEBpNNN1U","https://www.defined.fi/sol/6432h2xuDKcb5TNHED2JT3UXrqhrgoWceBE1DaWTpump?maker=6P4aHkv7oTbwMK6P57sVsejE52jNFeEvYhQMEBpNNN1U")</f>
        <v/>
      </c>
      <c r="M85">
        <f>HYPERLINK("https://dexscreener.com/solana/6432h2xuDKcb5TNHED2JT3UXrqhrgoWceBE1DaWTpump?maker=6P4aHkv7oTbwMK6P57sVsejE52jNFeEvYhQMEBpNNN1U","https://dexscreener.com/solana/6432h2xuDKcb5TNHED2JT3UXrqhrgoWceBE1DaWTpump?maker=6P4aHkv7oTbwMK6P57sVsejE52jNFeEvYhQMEBpNNN1U")</f>
        <v/>
      </c>
    </row>
    <row r="86">
      <c r="A86" t="inlineStr">
        <is>
          <t>6Vc8rDfuKimpsjNmvNYEJkYnrtQkLHYvanKw8xdBpump</t>
        </is>
      </c>
      <c r="B86" t="inlineStr">
        <is>
          <t>Mirage</t>
        </is>
      </c>
      <c r="C86" t="n">
        <v>0</v>
      </c>
      <c r="D86" t="n">
        <v>-1.33</v>
      </c>
      <c r="E86" t="n">
        <v>-0.44</v>
      </c>
      <c r="F86" t="n">
        <v>2.99</v>
      </c>
      <c r="G86" t="n">
        <v>1.66</v>
      </c>
      <c r="H86" t="n">
        <v>1</v>
      </c>
      <c r="I86" t="n">
        <v>1</v>
      </c>
      <c r="J86" t="n">
        <v>-1</v>
      </c>
      <c r="K86" t="n">
        <v>-1</v>
      </c>
      <c r="L86">
        <f>HYPERLINK("https://www.defined.fi/sol/6Vc8rDfuKimpsjNmvNYEJkYnrtQkLHYvanKw8xdBpump?maker=6P4aHkv7oTbwMK6P57sVsejE52jNFeEvYhQMEBpNNN1U","https://www.defined.fi/sol/6Vc8rDfuKimpsjNmvNYEJkYnrtQkLHYvanKw8xdBpump?maker=6P4aHkv7oTbwMK6P57sVsejE52jNFeEvYhQMEBpNNN1U")</f>
        <v/>
      </c>
      <c r="M86">
        <f>HYPERLINK("https://dexscreener.com/solana/6Vc8rDfuKimpsjNmvNYEJkYnrtQkLHYvanKw8xdBpump?maker=6P4aHkv7oTbwMK6P57sVsejE52jNFeEvYhQMEBpNNN1U","https://dexscreener.com/solana/6Vc8rDfuKimpsjNmvNYEJkYnrtQkLHYvanKw8xdBpump?maker=6P4aHkv7oTbwMK6P57sVsejE52jNFeEvYhQMEBpNNN1U")</f>
        <v/>
      </c>
    </row>
    <row r="87">
      <c r="A87" t="inlineStr">
        <is>
          <t>GbWoi9XD9edXVfFKZMfWjWzVHs2uDQrdSeBcBPNypump</t>
        </is>
      </c>
      <c r="B87" t="inlineStr">
        <is>
          <t>FUCKBOT</t>
        </is>
      </c>
      <c r="C87" t="n">
        <v>0</v>
      </c>
      <c r="D87" t="n">
        <v>-1.22</v>
      </c>
      <c r="E87" t="n">
        <v>-1</v>
      </c>
      <c r="F87" t="n">
        <v>1.94</v>
      </c>
      <c r="G87" t="n">
        <v>0.72</v>
      </c>
      <c r="H87" t="n">
        <v>1</v>
      </c>
      <c r="I87" t="n">
        <v>1</v>
      </c>
      <c r="J87" t="n">
        <v>-1</v>
      </c>
      <c r="K87" t="n">
        <v>-1</v>
      </c>
      <c r="L87">
        <f>HYPERLINK("https://www.defined.fi/sol/GbWoi9XD9edXVfFKZMfWjWzVHs2uDQrdSeBcBPNypump?maker=6P4aHkv7oTbwMK6P57sVsejE52jNFeEvYhQMEBpNNN1U","https://www.defined.fi/sol/GbWoi9XD9edXVfFKZMfWjWzVHs2uDQrdSeBcBPNypump?maker=6P4aHkv7oTbwMK6P57sVsejE52jNFeEvYhQMEBpNNN1U")</f>
        <v/>
      </c>
      <c r="M87">
        <f>HYPERLINK("https://dexscreener.com/solana/GbWoi9XD9edXVfFKZMfWjWzVHs2uDQrdSeBcBPNypump?maker=6P4aHkv7oTbwMK6P57sVsejE52jNFeEvYhQMEBpNNN1U","https://dexscreener.com/solana/GbWoi9XD9edXVfFKZMfWjWzVHs2uDQrdSeBcBPNypump?maker=6P4aHkv7oTbwMK6P57sVsejE52jNFeEvYhQMEBpNNN1U")</f>
        <v/>
      </c>
    </row>
    <row r="88">
      <c r="A88" t="inlineStr">
        <is>
          <t>5SzBM9nmVfJ3tW35PUQLnzT4Htu58gtBsM2KQ7rapump</t>
        </is>
      </c>
      <c r="B88" t="inlineStr">
        <is>
          <t>HarvardGF</t>
        </is>
      </c>
      <c r="C88" t="n">
        <v>0</v>
      </c>
      <c r="D88" t="n">
        <v>-0.08699999999999999</v>
      </c>
      <c r="E88" t="n">
        <v>-1</v>
      </c>
      <c r="F88" t="n">
        <v>1.94</v>
      </c>
      <c r="G88" t="n">
        <v>1.85</v>
      </c>
      <c r="H88" t="n">
        <v>1</v>
      </c>
      <c r="I88" t="n">
        <v>1</v>
      </c>
      <c r="J88" t="n">
        <v>-1</v>
      </c>
      <c r="K88" t="n">
        <v>-1</v>
      </c>
      <c r="L88">
        <f>HYPERLINK("https://www.defined.fi/sol/5SzBM9nmVfJ3tW35PUQLnzT4Htu58gtBsM2KQ7rapump?maker=6P4aHkv7oTbwMK6P57sVsejE52jNFeEvYhQMEBpNNN1U","https://www.defined.fi/sol/5SzBM9nmVfJ3tW35PUQLnzT4Htu58gtBsM2KQ7rapump?maker=6P4aHkv7oTbwMK6P57sVsejE52jNFeEvYhQMEBpNNN1U")</f>
        <v/>
      </c>
      <c r="M88">
        <f>HYPERLINK("https://dexscreener.com/solana/5SzBM9nmVfJ3tW35PUQLnzT4Htu58gtBsM2KQ7rapump?maker=6P4aHkv7oTbwMK6P57sVsejE52jNFeEvYhQMEBpNNN1U","https://dexscreener.com/solana/5SzBM9nmVfJ3tW35PUQLnzT4Htu58gtBsM2KQ7rapump?maker=6P4aHkv7oTbwMK6P57sVsejE52jNFeEvYhQMEBpNNN1U")</f>
        <v/>
      </c>
    </row>
    <row r="89">
      <c r="A89" t="inlineStr">
        <is>
          <t>8Mc7fy5gTB4acA1xi1MhqDGbbTgX3KqMx4iVEbXf6yC5</t>
        </is>
      </c>
      <c r="B89" t="inlineStr">
        <is>
          <t>SOLAI</t>
        </is>
      </c>
      <c r="C89" t="n">
        <v>0</v>
      </c>
      <c r="D89" t="n">
        <v>-0.123</v>
      </c>
      <c r="E89" t="n">
        <v>-1</v>
      </c>
      <c r="F89" t="n">
        <v>1.97</v>
      </c>
      <c r="G89" t="n">
        <v>1.85</v>
      </c>
      <c r="H89" t="n">
        <v>1</v>
      </c>
      <c r="I89" t="n">
        <v>1</v>
      </c>
      <c r="J89" t="n">
        <v>-1</v>
      </c>
      <c r="K89" t="n">
        <v>-1</v>
      </c>
      <c r="L89">
        <f>HYPERLINK("https://www.defined.fi/sol/8Mc7fy5gTB4acA1xi1MhqDGbbTgX3KqMx4iVEbXf6yC5?maker=6P4aHkv7oTbwMK6P57sVsejE52jNFeEvYhQMEBpNNN1U","https://www.defined.fi/sol/8Mc7fy5gTB4acA1xi1MhqDGbbTgX3KqMx4iVEbXf6yC5?maker=6P4aHkv7oTbwMK6P57sVsejE52jNFeEvYhQMEBpNNN1U")</f>
        <v/>
      </c>
      <c r="M89">
        <f>HYPERLINK("https://dexscreener.com/solana/8Mc7fy5gTB4acA1xi1MhqDGbbTgX3KqMx4iVEbXf6yC5?maker=6P4aHkv7oTbwMK6P57sVsejE52jNFeEvYhQMEBpNNN1U","https://dexscreener.com/solana/8Mc7fy5gTB4acA1xi1MhqDGbbTgX3KqMx4iVEbXf6yC5?maker=6P4aHkv7oTbwMK6P57sVsejE52jNFeEvYhQMEBpNNN1U")</f>
        <v/>
      </c>
    </row>
    <row r="90">
      <c r="A90" t="inlineStr">
        <is>
          <t>38We91Q27uZ1gJccRLt74eeAk9W5Z8e4vWLcZHWMpump</t>
        </is>
      </c>
      <c r="B90" t="inlineStr">
        <is>
          <t>GORM</t>
        </is>
      </c>
      <c r="C90" t="n">
        <v>0</v>
      </c>
      <c r="D90" t="n">
        <v>15.49</v>
      </c>
      <c r="E90" t="n">
        <v>2.65</v>
      </c>
      <c r="F90" t="n">
        <v>5.85</v>
      </c>
      <c r="G90" t="n">
        <v>11.15</v>
      </c>
      <c r="H90" t="n">
        <v>3</v>
      </c>
      <c r="I90" t="n">
        <v>2</v>
      </c>
      <c r="J90" t="n">
        <v>-1</v>
      </c>
      <c r="K90" t="n">
        <v>-1</v>
      </c>
      <c r="L90">
        <f>HYPERLINK("https://www.defined.fi/sol/38We91Q27uZ1gJccRLt74eeAk9W5Z8e4vWLcZHWMpump?maker=6P4aHkv7oTbwMK6P57sVsejE52jNFeEvYhQMEBpNNN1U","https://www.defined.fi/sol/38We91Q27uZ1gJccRLt74eeAk9W5Z8e4vWLcZHWMpump?maker=6P4aHkv7oTbwMK6P57sVsejE52jNFeEvYhQMEBpNNN1U")</f>
        <v/>
      </c>
      <c r="M90">
        <f>HYPERLINK("https://dexscreener.com/solana/38We91Q27uZ1gJccRLt74eeAk9W5Z8e4vWLcZHWMpump?maker=6P4aHkv7oTbwMK6P57sVsejE52jNFeEvYhQMEBpNNN1U","https://dexscreener.com/solana/38We91Q27uZ1gJccRLt74eeAk9W5Z8e4vWLcZHWMpump?maker=6P4aHkv7oTbwMK6P57sVsejE52jNFeEvYhQMEBpNNN1U")</f>
        <v/>
      </c>
    </row>
    <row r="91">
      <c r="A91" t="inlineStr">
        <is>
          <t>HrAUzCXtok5tbDyczeZ2wbCvEDTaYkcUamHgU2Rrpump</t>
        </is>
      </c>
      <c r="B91" t="inlineStr">
        <is>
          <t>tikkun</t>
        </is>
      </c>
      <c r="C91" t="n">
        <v>0</v>
      </c>
      <c r="D91" t="n">
        <v>0.023</v>
      </c>
      <c r="E91" t="n">
        <v>-1</v>
      </c>
      <c r="F91" t="n">
        <v>2.09</v>
      </c>
      <c r="G91" t="n">
        <v>2.11</v>
      </c>
      <c r="H91" t="n">
        <v>1</v>
      </c>
      <c r="I91" t="n">
        <v>1</v>
      </c>
      <c r="J91" t="n">
        <v>-1</v>
      </c>
      <c r="K91" t="n">
        <v>-1</v>
      </c>
      <c r="L91">
        <f>HYPERLINK("https://www.defined.fi/sol/HrAUzCXtok5tbDyczeZ2wbCvEDTaYkcUamHgU2Rrpump?maker=6P4aHkv7oTbwMK6P57sVsejE52jNFeEvYhQMEBpNNN1U","https://www.defined.fi/sol/HrAUzCXtok5tbDyczeZ2wbCvEDTaYkcUamHgU2Rrpump?maker=6P4aHkv7oTbwMK6P57sVsejE52jNFeEvYhQMEBpNNN1U")</f>
        <v/>
      </c>
      <c r="M91">
        <f>HYPERLINK("https://dexscreener.com/solana/HrAUzCXtok5tbDyczeZ2wbCvEDTaYkcUamHgU2Rrpump?maker=6P4aHkv7oTbwMK6P57sVsejE52jNFeEvYhQMEBpNNN1U","https://dexscreener.com/solana/HrAUzCXtok5tbDyczeZ2wbCvEDTaYkcUamHgU2Rrpump?maker=6P4aHkv7oTbwMK6P57sVsejE52jNFeEvYhQMEBpNNN1U")</f>
        <v/>
      </c>
    </row>
    <row r="92">
      <c r="A92" t="inlineStr">
        <is>
          <t>AtUKiJoYCTkq38zJknPThHR92iCnqSQkpqrhLyhGpump</t>
        </is>
      </c>
      <c r="B92" t="inlineStr">
        <is>
          <t>ENDER</t>
        </is>
      </c>
      <c r="C92" t="n">
        <v>0</v>
      </c>
      <c r="D92" t="n">
        <v>-2.15</v>
      </c>
      <c r="E92" t="n">
        <v>-0.74</v>
      </c>
      <c r="F92" t="n">
        <v>2.91</v>
      </c>
      <c r="G92" t="n">
        <v>0.76</v>
      </c>
      <c r="H92" t="n">
        <v>1</v>
      </c>
      <c r="I92" t="n">
        <v>1</v>
      </c>
      <c r="J92" t="n">
        <v>-1</v>
      </c>
      <c r="K92" t="n">
        <v>-1</v>
      </c>
      <c r="L92">
        <f>HYPERLINK("https://www.defined.fi/sol/AtUKiJoYCTkq38zJknPThHR92iCnqSQkpqrhLyhGpump?maker=6P4aHkv7oTbwMK6P57sVsejE52jNFeEvYhQMEBpNNN1U","https://www.defined.fi/sol/AtUKiJoYCTkq38zJknPThHR92iCnqSQkpqrhLyhGpump?maker=6P4aHkv7oTbwMK6P57sVsejE52jNFeEvYhQMEBpNNN1U")</f>
        <v/>
      </c>
      <c r="M92">
        <f>HYPERLINK("https://dexscreener.com/solana/AtUKiJoYCTkq38zJknPThHR92iCnqSQkpqrhLyhGpump?maker=6P4aHkv7oTbwMK6P57sVsejE52jNFeEvYhQMEBpNNN1U","https://dexscreener.com/solana/AtUKiJoYCTkq38zJknPThHR92iCnqSQkpqrhLyhGpump?maker=6P4aHkv7oTbwMK6P57sVsejE52jNFeEvYhQMEBpNNN1U")</f>
        <v/>
      </c>
    </row>
    <row r="93">
      <c r="A93" t="inlineStr">
        <is>
          <t>G6ZCBc3oZQF2VJ3PU7qjLjNeoKJCN5XZMp9KVKPHpump</t>
        </is>
      </c>
      <c r="B93" t="inlineStr">
        <is>
          <t>ETM</t>
        </is>
      </c>
      <c r="C93" t="n">
        <v>0</v>
      </c>
      <c r="D93" t="n">
        <v>-0.23</v>
      </c>
      <c r="E93" t="n">
        <v>-1</v>
      </c>
      <c r="F93" t="n">
        <v>1.94</v>
      </c>
      <c r="G93" t="n">
        <v>1.71</v>
      </c>
      <c r="H93" t="n">
        <v>1</v>
      </c>
      <c r="I93" t="n">
        <v>1</v>
      </c>
      <c r="J93" t="n">
        <v>-1</v>
      </c>
      <c r="K93" t="n">
        <v>-1</v>
      </c>
      <c r="L93">
        <f>HYPERLINK("https://www.defined.fi/sol/G6ZCBc3oZQF2VJ3PU7qjLjNeoKJCN5XZMp9KVKPHpump?maker=6P4aHkv7oTbwMK6P57sVsejE52jNFeEvYhQMEBpNNN1U","https://www.defined.fi/sol/G6ZCBc3oZQF2VJ3PU7qjLjNeoKJCN5XZMp9KVKPHpump?maker=6P4aHkv7oTbwMK6P57sVsejE52jNFeEvYhQMEBpNNN1U")</f>
        <v/>
      </c>
      <c r="M93">
        <f>HYPERLINK("https://dexscreener.com/solana/G6ZCBc3oZQF2VJ3PU7qjLjNeoKJCN5XZMp9KVKPHpump?maker=6P4aHkv7oTbwMK6P57sVsejE52jNFeEvYhQMEBpNNN1U","https://dexscreener.com/solana/G6ZCBc3oZQF2VJ3PU7qjLjNeoKJCN5XZMp9KVKPHpump?maker=6P4aHkv7oTbwMK6P57sVsejE52jNFeEvYhQMEBpNNN1U")</f>
        <v/>
      </c>
    </row>
    <row r="94">
      <c r="A94" t="inlineStr">
        <is>
          <t>E9Ni6eJLE1nFfqYi5bFzRHAB4NgmEqtdii45BkW1pump</t>
        </is>
      </c>
      <c r="B94" t="inlineStr">
        <is>
          <t>ALMO</t>
        </is>
      </c>
      <c r="C94" t="n">
        <v>0</v>
      </c>
      <c r="D94" t="n">
        <v>-0.861</v>
      </c>
      <c r="E94" t="n">
        <v>-0.44</v>
      </c>
      <c r="F94" t="n">
        <v>1.95</v>
      </c>
      <c r="G94" t="n">
        <v>1.09</v>
      </c>
      <c r="H94" t="n">
        <v>1</v>
      </c>
      <c r="I94" t="n">
        <v>1</v>
      </c>
      <c r="J94" t="n">
        <v>-1</v>
      </c>
      <c r="K94" t="n">
        <v>-1</v>
      </c>
      <c r="L94">
        <f>HYPERLINK("https://www.defined.fi/sol/E9Ni6eJLE1nFfqYi5bFzRHAB4NgmEqtdii45BkW1pump?maker=6P4aHkv7oTbwMK6P57sVsejE52jNFeEvYhQMEBpNNN1U","https://www.defined.fi/sol/E9Ni6eJLE1nFfqYi5bFzRHAB4NgmEqtdii45BkW1pump?maker=6P4aHkv7oTbwMK6P57sVsejE52jNFeEvYhQMEBpNNN1U")</f>
        <v/>
      </c>
      <c r="M94">
        <f>HYPERLINK("https://dexscreener.com/solana/E9Ni6eJLE1nFfqYi5bFzRHAB4NgmEqtdii45BkW1pump?maker=6P4aHkv7oTbwMK6P57sVsejE52jNFeEvYhQMEBpNNN1U","https://dexscreener.com/solana/E9Ni6eJLE1nFfqYi5bFzRHAB4NgmEqtdii45BkW1pump?maker=6P4aHkv7oTbwMK6P57sVsejE52jNFeEvYhQMEBpNNN1U")</f>
        <v/>
      </c>
    </row>
    <row r="95">
      <c r="A95" t="inlineStr">
        <is>
          <t>BEAuYMm5DKQJNYhNezEGgPunqc2rvHTc8NGAu2Xipump</t>
        </is>
      </c>
      <c r="B95" t="inlineStr">
        <is>
          <t>PAN</t>
        </is>
      </c>
      <c r="C95" t="n">
        <v>0</v>
      </c>
      <c r="D95" t="n">
        <v>0.236</v>
      </c>
      <c r="E95" t="n">
        <v>-1</v>
      </c>
      <c r="F95" t="n">
        <v>1.95</v>
      </c>
      <c r="G95" t="n">
        <v>2.18</v>
      </c>
      <c r="H95" t="n">
        <v>1</v>
      </c>
      <c r="I95" t="n">
        <v>1</v>
      </c>
      <c r="J95" t="n">
        <v>-1</v>
      </c>
      <c r="K95" t="n">
        <v>-1</v>
      </c>
      <c r="L95">
        <f>HYPERLINK("https://www.defined.fi/sol/BEAuYMm5DKQJNYhNezEGgPunqc2rvHTc8NGAu2Xipump?maker=6P4aHkv7oTbwMK6P57sVsejE52jNFeEvYhQMEBpNNN1U","https://www.defined.fi/sol/BEAuYMm5DKQJNYhNezEGgPunqc2rvHTc8NGAu2Xipump?maker=6P4aHkv7oTbwMK6P57sVsejE52jNFeEvYhQMEBpNNN1U")</f>
        <v/>
      </c>
      <c r="M95">
        <f>HYPERLINK("https://dexscreener.com/solana/BEAuYMm5DKQJNYhNezEGgPunqc2rvHTc8NGAu2Xipump?maker=6P4aHkv7oTbwMK6P57sVsejE52jNFeEvYhQMEBpNNN1U","https://dexscreener.com/solana/BEAuYMm5DKQJNYhNezEGgPunqc2rvHTc8NGAu2Xipump?maker=6P4aHkv7oTbwMK6P57sVsejE52jNFeEvYhQMEBpNNN1U")</f>
        <v/>
      </c>
    </row>
    <row r="96">
      <c r="A96" t="inlineStr">
        <is>
          <t>B8yqhNx4gGi4vHyTLVi2WbwsvRtsnCU5JYthReXhpump</t>
        </is>
      </c>
      <c r="B96" t="inlineStr">
        <is>
          <t>llms</t>
        </is>
      </c>
      <c r="C96" t="n">
        <v>0</v>
      </c>
      <c r="D96" t="n">
        <v>0.586</v>
      </c>
      <c r="E96" t="n">
        <v>-1</v>
      </c>
      <c r="F96" t="n">
        <v>3.01</v>
      </c>
      <c r="G96" t="n">
        <v>3.59</v>
      </c>
      <c r="H96" t="n">
        <v>1</v>
      </c>
      <c r="I96" t="n">
        <v>2</v>
      </c>
      <c r="J96" t="n">
        <v>-1</v>
      </c>
      <c r="K96" t="n">
        <v>-1</v>
      </c>
      <c r="L96">
        <f>HYPERLINK("https://www.defined.fi/sol/B8yqhNx4gGi4vHyTLVi2WbwsvRtsnCU5JYthReXhpump?maker=6P4aHkv7oTbwMK6P57sVsejE52jNFeEvYhQMEBpNNN1U","https://www.defined.fi/sol/B8yqhNx4gGi4vHyTLVi2WbwsvRtsnCU5JYthReXhpump?maker=6P4aHkv7oTbwMK6P57sVsejE52jNFeEvYhQMEBpNNN1U")</f>
        <v/>
      </c>
      <c r="M96">
        <f>HYPERLINK("https://dexscreener.com/solana/B8yqhNx4gGi4vHyTLVi2WbwsvRtsnCU5JYthReXhpump?maker=6P4aHkv7oTbwMK6P57sVsejE52jNFeEvYhQMEBpNNN1U","https://dexscreener.com/solana/B8yqhNx4gGi4vHyTLVi2WbwsvRtsnCU5JYthReXhpump?maker=6P4aHkv7oTbwMK6P57sVsejE52jNFeEvYhQMEBpNNN1U")</f>
        <v/>
      </c>
    </row>
    <row r="97">
      <c r="A97" t="inlineStr">
        <is>
          <t>9wtFqbMCFDLwgEboVs3WJhVG2VgwdFBo3osqtqgXpump</t>
        </is>
      </c>
      <c r="B97" t="inlineStr">
        <is>
          <t>TEAPOT</t>
        </is>
      </c>
      <c r="C97" t="n">
        <v>0</v>
      </c>
      <c r="D97" t="n">
        <v>-0.518</v>
      </c>
      <c r="E97" t="n">
        <v>-0.27</v>
      </c>
      <c r="F97" t="n">
        <v>1.94</v>
      </c>
      <c r="G97" t="n">
        <v>1.43</v>
      </c>
      <c r="H97" t="n">
        <v>1</v>
      </c>
      <c r="I97" t="n">
        <v>1</v>
      </c>
      <c r="J97" t="n">
        <v>-1</v>
      </c>
      <c r="K97" t="n">
        <v>-1</v>
      </c>
      <c r="L97">
        <f>HYPERLINK("https://www.defined.fi/sol/9wtFqbMCFDLwgEboVs3WJhVG2VgwdFBo3osqtqgXpump?maker=6P4aHkv7oTbwMK6P57sVsejE52jNFeEvYhQMEBpNNN1U","https://www.defined.fi/sol/9wtFqbMCFDLwgEboVs3WJhVG2VgwdFBo3osqtqgXpump?maker=6P4aHkv7oTbwMK6P57sVsejE52jNFeEvYhQMEBpNNN1U")</f>
        <v/>
      </c>
      <c r="M97">
        <f>HYPERLINK("https://dexscreener.com/solana/9wtFqbMCFDLwgEboVs3WJhVG2VgwdFBo3osqtqgXpump?maker=6P4aHkv7oTbwMK6P57sVsejE52jNFeEvYhQMEBpNNN1U","https://dexscreener.com/solana/9wtFqbMCFDLwgEboVs3WJhVG2VgwdFBo3osqtqgXpump?maker=6P4aHkv7oTbwMK6P57sVsejE52jNFeEvYhQMEBpNNN1U")</f>
        <v/>
      </c>
    </row>
    <row r="98">
      <c r="A98" t="inlineStr">
        <is>
          <t>7HSiceXdTvqsvZiXUqbZs6LLK9xaPmhqHMDKBrKdpump</t>
        </is>
      </c>
      <c r="B98" t="inlineStr">
        <is>
          <t>GOD</t>
        </is>
      </c>
      <c r="C98" t="n">
        <v>0</v>
      </c>
      <c r="D98" t="n">
        <v>0.004</v>
      </c>
      <c r="E98" t="n">
        <v>0</v>
      </c>
      <c r="F98" t="n">
        <v>1.95</v>
      </c>
      <c r="G98" t="n">
        <v>1.95</v>
      </c>
      <c r="H98" t="n">
        <v>1</v>
      </c>
      <c r="I98" t="n">
        <v>1</v>
      </c>
      <c r="J98" t="n">
        <v>-1</v>
      </c>
      <c r="K98" t="n">
        <v>-1</v>
      </c>
      <c r="L98">
        <f>HYPERLINK("https://www.defined.fi/sol/7HSiceXdTvqsvZiXUqbZs6LLK9xaPmhqHMDKBrKdpump?maker=6P4aHkv7oTbwMK6P57sVsejE52jNFeEvYhQMEBpNNN1U","https://www.defined.fi/sol/7HSiceXdTvqsvZiXUqbZs6LLK9xaPmhqHMDKBrKdpump?maker=6P4aHkv7oTbwMK6P57sVsejE52jNFeEvYhQMEBpNNN1U")</f>
        <v/>
      </c>
      <c r="M98">
        <f>HYPERLINK("https://dexscreener.com/solana/7HSiceXdTvqsvZiXUqbZs6LLK9xaPmhqHMDKBrKdpump?maker=6P4aHkv7oTbwMK6P57sVsejE52jNFeEvYhQMEBpNNN1U","https://dexscreener.com/solana/7HSiceXdTvqsvZiXUqbZs6LLK9xaPmhqHMDKBrKdpump?maker=6P4aHkv7oTbwMK6P57sVsejE52jNFeEvYhQMEBpNNN1U")</f>
        <v/>
      </c>
    </row>
    <row r="99">
      <c r="A99" t="inlineStr">
        <is>
          <t>8cv6NL3KsP8zKZNbQRmtq7bCXeGXuGjfUxFUUbNWpRH4</t>
        </is>
      </c>
      <c r="B99" t="inlineStr">
        <is>
          <t>GOD</t>
        </is>
      </c>
      <c r="C99" t="n">
        <v>1</v>
      </c>
      <c r="D99" t="n">
        <v>-1.12</v>
      </c>
      <c r="E99" t="n">
        <v>-1</v>
      </c>
      <c r="F99" t="n">
        <v>2.92</v>
      </c>
      <c r="G99" t="n">
        <v>1.8</v>
      </c>
      <c r="H99" t="n">
        <v>1</v>
      </c>
      <c r="I99" t="n">
        <v>1</v>
      </c>
      <c r="J99" t="n">
        <v>-1</v>
      </c>
      <c r="K99" t="n">
        <v>-1</v>
      </c>
      <c r="L99">
        <f>HYPERLINK("https://www.defined.fi/sol/8cv6NL3KsP8zKZNbQRmtq7bCXeGXuGjfUxFUUbNWpRH4?maker=6P4aHkv7oTbwMK6P57sVsejE52jNFeEvYhQMEBpNNN1U","https://www.defined.fi/sol/8cv6NL3KsP8zKZNbQRmtq7bCXeGXuGjfUxFUUbNWpRH4?maker=6P4aHkv7oTbwMK6P57sVsejE52jNFeEvYhQMEBpNNN1U")</f>
        <v/>
      </c>
      <c r="M99">
        <f>HYPERLINK("https://dexscreener.com/solana/8cv6NL3KsP8zKZNbQRmtq7bCXeGXuGjfUxFUUbNWpRH4?maker=6P4aHkv7oTbwMK6P57sVsejE52jNFeEvYhQMEBpNNN1U","https://dexscreener.com/solana/8cv6NL3KsP8zKZNbQRmtq7bCXeGXuGjfUxFUUbNWpRH4?maker=6P4aHkv7oTbwMK6P57sVsejE52jNFeEvYhQMEBpNNN1U")</f>
        <v/>
      </c>
    </row>
    <row r="100">
      <c r="A100" t="inlineStr">
        <is>
          <t>F1LsFFgfQdsypzJGt4ecSZ75pBermu7KMxFvRbxjpump</t>
        </is>
      </c>
      <c r="B100" t="inlineStr">
        <is>
          <t>WOTF</t>
        </is>
      </c>
      <c r="C100" t="n">
        <v>1</v>
      </c>
      <c r="D100" t="n">
        <v>0.291</v>
      </c>
      <c r="E100" t="n">
        <v>-1</v>
      </c>
      <c r="F100" t="n">
        <v>1.95</v>
      </c>
      <c r="G100" t="n">
        <v>2.24</v>
      </c>
      <c r="H100" t="n">
        <v>1</v>
      </c>
      <c r="I100" t="n">
        <v>1</v>
      </c>
      <c r="J100" t="n">
        <v>-1</v>
      </c>
      <c r="K100" t="n">
        <v>-1</v>
      </c>
      <c r="L100">
        <f>HYPERLINK("https://www.defined.fi/sol/F1LsFFgfQdsypzJGt4ecSZ75pBermu7KMxFvRbxjpump?maker=6P4aHkv7oTbwMK6P57sVsejE52jNFeEvYhQMEBpNNN1U","https://www.defined.fi/sol/F1LsFFgfQdsypzJGt4ecSZ75pBermu7KMxFvRbxjpump?maker=6P4aHkv7oTbwMK6P57sVsejE52jNFeEvYhQMEBpNNN1U")</f>
        <v/>
      </c>
      <c r="M100">
        <f>HYPERLINK("https://dexscreener.com/solana/F1LsFFgfQdsypzJGt4ecSZ75pBermu7KMxFvRbxjpump?maker=6P4aHkv7oTbwMK6P57sVsejE52jNFeEvYhQMEBpNNN1U","https://dexscreener.com/solana/F1LsFFgfQdsypzJGt4ecSZ75pBermu7KMxFvRbxjpump?maker=6P4aHkv7oTbwMK6P57sVsejE52jNFeEvYhQMEBpNNN1U")</f>
        <v/>
      </c>
    </row>
    <row r="101">
      <c r="A101" t="inlineStr">
        <is>
          <t>EHHAKzPZJhQy4fc7CTaJPFsetPgKnC6JNCdv6pqsQ7Ma</t>
        </is>
      </c>
      <c r="B101" t="inlineStr">
        <is>
          <t>21e8</t>
        </is>
      </c>
      <c r="C101" t="n">
        <v>1</v>
      </c>
      <c r="D101" t="n">
        <v>5.01</v>
      </c>
      <c r="E101" t="n">
        <v>1.03</v>
      </c>
      <c r="F101" t="n">
        <v>4.86</v>
      </c>
      <c r="G101" t="n">
        <v>9.869999999999999</v>
      </c>
      <c r="H101" t="n">
        <v>2</v>
      </c>
      <c r="I101" t="n">
        <v>4</v>
      </c>
      <c r="J101" t="n">
        <v>-1</v>
      </c>
      <c r="K101" t="n">
        <v>-1</v>
      </c>
      <c r="L101">
        <f>HYPERLINK("https://www.defined.fi/sol/EHHAKzPZJhQy4fc7CTaJPFsetPgKnC6JNCdv6pqsQ7Ma?maker=6P4aHkv7oTbwMK6P57sVsejE52jNFeEvYhQMEBpNNN1U","https://www.defined.fi/sol/EHHAKzPZJhQy4fc7CTaJPFsetPgKnC6JNCdv6pqsQ7Ma?maker=6P4aHkv7oTbwMK6P57sVsejE52jNFeEvYhQMEBpNNN1U")</f>
        <v/>
      </c>
      <c r="M101">
        <f>HYPERLINK("https://dexscreener.com/solana/EHHAKzPZJhQy4fc7CTaJPFsetPgKnC6JNCdv6pqsQ7Ma?maker=6P4aHkv7oTbwMK6P57sVsejE52jNFeEvYhQMEBpNNN1U","https://dexscreener.com/solana/EHHAKzPZJhQy4fc7CTaJPFsetPgKnC6JNCdv6pqsQ7Ma?maker=6P4aHkv7oTbwMK6P57sVsejE52jNFeEvYhQMEBpNNN1U")</f>
        <v/>
      </c>
    </row>
    <row r="102">
      <c r="A102" t="inlineStr">
        <is>
          <t>AJW3MAoaoG1k2wGQFGeDiF66p1VmFMDTWuVGJJeDpump</t>
        </is>
      </c>
      <c r="B102" t="inlineStr">
        <is>
          <t>unknown_AJW3</t>
        </is>
      </c>
      <c r="C102" t="n">
        <v>1</v>
      </c>
      <c r="D102" t="n">
        <v>1.68</v>
      </c>
      <c r="E102" t="n">
        <v>0.96</v>
      </c>
      <c r="F102" t="n">
        <v>1.75</v>
      </c>
      <c r="G102" t="n">
        <v>3.43</v>
      </c>
      <c r="H102" t="n">
        <v>1</v>
      </c>
      <c r="I102" t="n">
        <v>2</v>
      </c>
      <c r="J102" t="n">
        <v>-1</v>
      </c>
      <c r="K102" t="n">
        <v>-1</v>
      </c>
      <c r="L102">
        <f>HYPERLINK("https://www.defined.fi/sol/AJW3MAoaoG1k2wGQFGeDiF66p1VmFMDTWuVGJJeDpump?maker=6P4aHkv7oTbwMK6P57sVsejE52jNFeEvYhQMEBpNNN1U","https://www.defined.fi/sol/AJW3MAoaoG1k2wGQFGeDiF66p1VmFMDTWuVGJJeDpump?maker=6P4aHkv7oTbwMK6P57sVsejE52jNFeEvYhQMEBpNNN1U")</f>
        <v/>
      </c>
      <c r="M102">
        <f>HYPERLINK("https://dexscreener.com/solana/AJW3MAoaoG1k2wGQFGeDiF66p1VmFMDTWuVGJJeDpump?maker=6P4aHkv7oTbwMK6P57sVsejE52jNFeEvYhQMEBpNNN1U","https://dexscreener.com/solana/AJW3MAoaoG1k2wGQFGeDiF66p1VmFMDTWuVGJJeDpump?maker=6P4aHkv7oTbwMK6P57sVsejE52jNFeEvYhQMEBpNNN1U")</f>
        <v/>
      </c>
    </row>
    <row r="103">
      <c r="A103" t="inlineStr">
        <is>
          <t>GCkgnJ4rfauRomni43MprzRmUAYW6oVKBCuL1SzWpump</t>
        </is>
      </c>
      <c r="B103" t="inlineStr">
        <is>
          <t>RAPED</t>
        </is>
      </c>
      <c r="C103" t="n">
        <v>1</v>
      </c>
      <c r="D103" t="n">
        <v>7.15</v>
      </c>
      <c r="E103" t="n">
        <v>0.54</v>
      </c>
      <c r="F103" t="n">
        <v>13.19</v>
      </c>
      <c r="G103" t="n">
        <v>20.34</v>
      </c>
      <c r="H103" t="n">
        <v>4</v>
      </c>
      <c r="I103" t="n">
        <v>6</v>
      </c>
      <c r="J103" t="n">
        <v>-1</v>
      </c>
      <c r="K103" t="n">
        <v>-1</v>
      </c>
      <c r="L103">
        <f>HYPERLINK("https://www.defined.fi/sol/GCkgnJ4rfauRomni43MprzRmUAYW6oVKBCuL1SzWpump?maker=6P4aHkv7oTbwMK6P57sVsejE52jNFeEvYhQMEBpNNN1U","https://www.defined.fi/sol/GCkgnJ4rfauRomni43MprzRmUAYW6oVKBCuL1SzWpump?maker=6P4aHkv7oTbwMK6P57sVsejE52jNFeEvYhQMEBpNNN1U")</f>
        <v/>
      </c>
      <c r="M103">
        <f>HYPERLINK("https://dexscreener.com/solana/GCkgnJ4rfauRomni43MprzRmUAYW6oVKBCuL1SzWpump?maker=6P4aHkv7oTbwMK6P57sVsejE52jNFeEvYhQMEBpNNN1U","https://dexscreener.com/solana/GCkgnJ4rfauRomni43MprzRmUAYW6oVKBCuL1SzWpump?maker=6P4aHkv7oTbwMK6P57sVsejE52jNFeEvYhQMEBpNNN1U")</f>
        <v/>
      </c>
    </row>
    <row r="104">
      <c r="A104" t="inlineStr">
        <is>
          <t>3wCPeYYwPP7gegkxjritt5AURXmk9byeC56dHZFPRqTd</t>
        </is>
      </c>
      <c r="B104" t="inlineStr">
        <is>
          <t>unknown_3wCP</t>
        </is>
      </c>
      <c r="C104" t="n">
        <v>1</v>
      </c>
      <c r="D104" t="n">
        <v>1.39</v>
      </c>
      <c r="E104" t="n">
        <v>0.72</v>
      </c>
      <c r="F104" t="n">
        <v>1.93</v>
      </c>
      <c r="G104" t="n">
        <v>3.32</v>
      </c>
      <c r="H104" t="n">
        <v>1</v>
      </c>
      <c r="I104" t="n">
        <v>1</v>
      </c>
      <c r="J104" t="n">
        <v>-1</v>
      </c>
      <c r="K104" t="n">
        <v>-1</v>
      </c>
      <c r="L104">
        <f>HYPERLINK("https://www.defined.fi/sol/3wCPeYYwPP7gegkxjritt5AURXmk9byeC56dHZFPRqTd?maker=6P4aHkv7oTbwMK6P57sVsejE52jNFeEvYhQMEBpNNN1U","https://www.defined.fi/sol/3wCPeYYwPP7gegkxjritt5AURXmk9byeC56dHZFPRqTd?maker=6P4aHkv7oTbwMK6P57sVsejE52jNFeEvYhQMEBpNNN1U")</f>
        <v/>
      </c>
      <c r="M104">
        <f>HYPERLINK("https://dexscreener.com/solana/3wCPeYYwPP7gegkxjritt5AURXmk9byeC56dHZFPRqTd?maker=6P4aHkv7oTbwMK6P57sVsejE52jNFeEvYhQMEBpNNN1U","https://dexscreener.com/solana/3wCPeYYwPP7gegkxjritt5AURXmk9byeC56dHZFPRqTd?maker=6P4aHkv7oTbwMK6P57sVsejE52jNFeEvYhQMEBpNNN1U")</f>
        <v/>
      </c>
    </row>
    <row r="105">
      <c r="A105" t="inlineStr">
        <is>
          <t>Dt9kgVLxQn5KquzetVhuWhWkr4kQ1ffoKjZMmwiXpump</t>
        </is>
      </c>
      <c r="B105" t="inlineStr">
        <is>
          <t>Words</t>
        </is>
      </c>
      <c r="C105" t="n">
        <v>1</v>
      </c>
      <c r="D105" t="n">
        <v>-0.214</v>
      </c>
      <c r="E105" t="n">
        <v>-0.11</v>
      </c>
      <c r="F105" t="n">
        <v>1.94</v>
      </c>
      <c r="G105" t="n">
        <v>1.73</v>
      </c>
      <c r="H105" t="n">
        <v>1</v>
      </c>
      <c r="I105" t="n">
        <v>1</v>
      </c>
      <c r="J105" t="n">
        <v>-1</v>
      </c>
      <c r="K105" t="n">
        <v>-1</v>
      </c>
      <c r="L105">
        <f>HYPERLINK("https://www.defined.fi/sol/Dt9kgVLxQn5KquzetVhuWhWkr4kQ1ffoKjZMmwiXpump?maker=6P4aHkv7oTbwMK6P57sVsejE52jNFeEvYhQMEBpNNN1U","https://www.defined.fi/sol/Dt9kgVLxQn5KquzetVhuWhWkr4kQ1ffoKjZMmwiXpump?maker=6P4aHkv7oTbwMK6P57sVsejE52jNFeEvYhQMEBpNNN1U")</f>
        <v/>
      </c>
      <c r="M105">
        <f>HYPERLINK("https://dexscreener.com/solana/Dt9kgVLxQn5KquzetVhuWhWkr4kQ1ffoKjZMmwiXpump?maker=6P4aHkv7oTbwMK6P57sVsejE52jNFeEvYhQMEBpNNN1U","https://dexscreener.com/solana/Dt9kgVLxQn5KquzetVhuWhWkr4kQ1ffoKjZMmwiXpump?maker=6P4aHkv7oTbwMK6P57sVsejE52jNFeEvYhQMEBpNNN1U")</f>
        <v/>
      </c>
    </row>
    <row r="106">
      <c r="A106" t="inlineStr">
        <is>
          <t>9Dc92RuWyvMV2hZ4FYEnUe1RSTEaqbKiteHmfqCVS13D</t>
        </is>
      </c>
      <c r="B106" t="inlineStr">
        <is>
          <t>toaster</t>
        </is>
      </c>
      <c r="C106" t="n">
        <v>1</v>
      </c>
      <c r="D106" t="n">
        <v>-0.525</v>
      </c>
      <c r="E106" t="n">
        <v>-0.14</v>
      </c>
      <c r="F106" t="n">
        <v>1.94</v>
      </c>
      <c r="G106" t="n">
        <v>3.13</v>
      </c>
      <c r="H106" t="n">
        <v>1</v>
      </c>
      <c r="I106" t="n">
        <v>2</v>
      </c>
      <c r="J106" t="n">
        <v>-1</v>
      </c>
      <c r="K106" t="n">
        <v>-1</v>
      </c>
      <c r="L106">
        <f>HYPERLINK("https://www.defined.fi/sol/9Dc92RuWyvMV2hZ4FYEnUe1RSTEaqbKiteHmfqCVS13D?maker=6P4aHkv7oTbwMK6P57sVsejE52jNFeEvYhQMEBpNNN1U","https://www.defined.fi/sol/9Dc92RuWyvMV2hZ4FYEnUe1RSTEaqbKiteHmfqCVS13D?maker=6P4aHkv7oTbwMK6P57sVsejE52jNFeEvYhQMEBpNNN1U")</f>
        <v/>
      </c>
      <c r="M106">
        <f>HYPERLINK("https://dexscreener.com/solana/9Dc92RuWyvMV2hZ4FYEnUe1RSTEaqbKiteHmfqCVS13D?maker=6P4aHkv7oTbwMK6P57sVsejE52jNFeEvYhQMEBpNNN1U","https://dexscreener.com/solana/9Dc92RuWyvMV2hZ4FYEnUe1RSTEaqbKiteHmfqCVS13D?maker=6P4aHkv7oTbwMK6P57sVsejE52jNFeEvYhQMEBpNNN1U")</f>
        <v/>
      </c>
    </row>
    <row r="107">
      <c r="A107" t="inlineStr">
        <is>
          <t>BGaumRqjesfv7jHecTG4cZJNJKt4eJGpTPeFqt3rpump</t>
        </is>
      </c>
      <c r="B107" t="inlineStr">
        <is>
          <t>Gapeape</t>
        </is>
      </c>
      <c r="C107" t="n">
        <v>1</v>
      </c>
      <c r="D107" t="n">
        <v>-0.091</v>
      </c>
      <c r="E107" t="n">
        <v>-0.05</v>
      </c>
      <c r="F107" t="n">
        <v>1.94</v>
      </c>
      <c r="G107" t="n">
        <v>1.85</v>
      </c>
      <c r="H107" t="n">
        <v>1</v>
      </c>
      <c r="I107" t="n">
        <v>1</v>
      </c>
      <c r="J107" t="n">
        <v>-1</v>
      </c>
      <c r="K107" t="n">
        <v>-1</v>
      </c>
      <c r="L107">
        <f>HYPERLINK("https://www.defined.fi/sol/BGaumRqjesfv7jHecTG4cZJNJKt4eJGpTPeFqt3rpump?maker=6P4aHkv7oTbwMK6P57sVsejE52jNFeEvYhQMEBpNNN1U","https://www.defined.fi/sol/BGaumRqjesfv7jHecTG4cZJNJKt4eJGpTPeFqt3rpump?maker=6P4aHkv7oTbwMK6P57sVsejE52jNFeEvYhQMEBpNNN1U")</f>
        <v/>
      </c>
      <c r="M107">
        <f>HYPERLINK("https://dexscreener.com/solana/BGaumRqjesfv7jHecTG4cZJNJKt4eJGpTPeFqt3rpump?maker=6P4aHkv7oTbwMK6P57sVsejE52jNFeEvYhQMEBpNNN1U","https://dexscreener.com/solana/BGaumRqjesfv7jHecTG4cZJNJKt4eJGpTPeFqt3rpump?maker=6P4aHkv7oTbwMK6P57sVsejE52jNFeEvYhQMEBpNNN1U")</f>
        <v/>
      </c>
    </row>
    <row r="108">
      <c r="A108" t="inlineStr">
        <is>
          <t>DzrPGjMWTeRjk1CC8gGcqLKFChLKr9ZtAj4WUcTzymW5</t>
        </is>
      </c>
      <c r="B108" t="inlineStr">
        <is>
          <t>YEET</t>
        </is>
      </c>
      <c r="C108" t="n">
        <v>1</v>
      </c>
      <c r="D108" t="n">
        <v>0</v>
      </c>
      <c r="E108" t="n">
        <v>-1</v>
      </c>
      <c r="F108" t="n">
        <v>0</v>
      </c>
      <c r="G108" t="n">
        <v>0</v>
      </c>
      <c r="H108" t="n">
        <v>0</v>
      </c>
      <c r="I108" t="n">
        <v>0</v>
      </c>
      <c r="J108" t="n">
        <v>-1</v>
      </c>
      <c r="K108" t="n">
        <v>-1</v>
      </c>
      <c r="L108">
        <f>HYPERLINK("https://www.defined.fi/sol/DzrPGjMWTeRjk1CC8gGcqLKFChLKr9ZtAj4WUcTzymW5?maker=6P4aHkv7oTbwMK6P57sVsejE52jNFeEvYhQMEBpNNN1U","https://www.defined.fi/sol/DzrPGjMWTeRjk1CC8gGcqLKFChLKr9ZtAj4WUcTzymW5?maker=6P4aHkv7oTbwMK6P57sVsejE52jNFeEvYhQMEBpNNN1U")</f>
        <v/>
      </c>
      <c r="M108">
        <f>HYPERLINK("https://dexscreener.com/solana/DzrPGjMWTeRjk1CC8gGcqLKFChLKr9ZtAj4WUcTzymW5?maker=6P4aHkv7oTbwMK6P57sVsejE52jNFeEvYhQMEBpNNN1U","https://dexscreener.com/solana/DzrPGjMWTeRjk1CC8gGcqLKFChLKr9ZtAj4WUcTzymW5?maker=6P4aHkv7oTbwMK6P57sVsejE52jNFeEvYhQMEBpNNN1U")</f>
        <v/>
      </c>
    </row>
    <row r="109">
      <c r="A109" t="inlineStr">
        <is>
          <t>3959ft3A1TnevWJ4b3CQDNghFrU9bPb7eJbHyueEo6cC</t>
        </is>
      </c>
      <c r="B109" t="inlineStr">
        <is>
          <t>yeet</t>
        </is>
      </c>
      <c r="C109" t="n">
        <v>1</v>
      </c>
      <c r="D109" t="n">
        <v>0</v>
      </c>
      <c r="E109" t="n">
        <v>-1</v>
      </c>
      <c r="F109" t="n">
        <v>0</v>
      </c>
      <c r="G109" t="n">
        <v>0</v>
      </c>
      <c r="H109" t="n">
        <v>0</v>
      </c>
      <c r="I109" t="n">
        <v>0</v>
      </c>
      <c r="J109" t="n">
        <v>-1</v>
      </c>
      <c r="K109" t="n">
        <v>-1</v>
      </c>
      <c r="L109">
        <f>HYPERLINK("https://www.defined.fi/sol/3959ft3A1TnevWJ4b3CQDNghFrU9bPb7eJbHyueEo6cC?maker=6P4aHkv7oTbwMK6P57sVsejE52jNFeEvYhQMEBpNNN1U","https://www.defined.fi/sol/3959ft3A1TnevWJ4b3CQDNghFrU9bPb7eJbHyueEo6cC?maker=6P4aHkv7oTbwMK6P57sVsejE52jNFeEvYhQMEBpNNN1U")</f>
        <v/>
      </c>
      <c r="M109">
        <f>HYPERLINK("https://dexscreener.com/solana/3959ft3A1TnevWJ4b3CQDNghFrU9bPb7eJbHyueEo6cC?maker=6P4aHkv7oTbwMK6P57sVsejE52jNFeEvYhQMEBpNNN1U","https://dexscreener.com/solana/3959ft3A1TnevWJ4b3CQDNghFrU9bPb7eJbHyueEo6cC?maker=6P4aHkv7oTbwMK6P57sVsejE52jNFeEvYhQMEBpNNN1U")</f>
        <v/>
      </c>
    </row>
    <row r="110">
      <c r="A110" t="inlineStr">
        <is>
          <t>F48Bsp1UqfAY6nG57agqvwi7hPV64vZ5AUvNc8xS5PJ</t>
        </is>
      </c>
      <c r="B110" t="inlineStr">
        <is>
          <t>consensus</t>
        </is>
      </c>
      <c r="C110" t="n">
        <v>1</v>
      </c>
      <c r="D110" t="n">
        <v>0</v>
      </c>
      <c r="E110" t="n">
        <v>0</v>
      </c>
      <c r="F110" t="n">
        <v>0</v>
      </c>
      <c r="G110" t="n">
        <v>2.73</v>
      </c>
      <c r="H110" t="n">
        <v>0</v>
      </c>
      <c r="I110" t="n">
        <v>1</v>
      </c>
      <c r="J110" t="n">
        <v>-1</v>
      </c>
      <c r="K110" t="n">
        <v>-1</v>
      </c>
      <c r="L110">
        <f>HYPERLINK("https://www.defined.fi/sol/F48Bsp1UqfAY6nG57agqvwi7hPV64vZ5AUvNc8xS5PJ?maker=6P4aHkv7oTbwMK6P57sVsejE52jNFeEvYhQMEBpNNN1U","https://www.defined.fi/sol/F48Bsp1UqfAY6nG57agqvwi7hPV64vZ5AUvNc8xS5PJ?maker=6P4aHkv7oTbwMK6P57sVsejE52jNFeEvYhQMEBpNNN1U")</f>
        <v/>
      </c>
      <c r="M110">
        <f>HYPERLINK("https://dexscreener.com/solana/F48Bsp1UqfAY6nG57agqvwi7hPV64vZ5AUvNc8xS5PJ?maker=6P4aHkv7oTbwMK6P57sVsejE52jNFeEvYhQMEBpNNN1U","https://dexscreener.com/solana/F48Bsp1UqfAY6nG57agqvwi7hPV64vZ5AUvNc8xS5PJ?maker=6P4aHkv7oTbwMK6P57sVsejE52jNFeEvYhQMEBpNNN1U")</f>
        <v/>
      </c>
    </row>
    <row r="111">
      <c r="A111" t="inlineStr">
        <is>
          <t>9QD2oEzrMAnXkBkruNSKFnHzvPJ4bWkyrtVEwcyfpump</t>
        </is>
      </c>
      <c r="B111" t="inlineStr">
        <is>
          <t>thebes</t>
        </is>
      </c>
      <c r="C111" t="n">
        <v>1</v>
      </c>
      <c r="D111" t="n">
        <v>0.983</v>
      </c>
      <c r="E111" t="n">
        <v>0.07000000000000001</v>
      </c>
      <c r="F111" t="n">
        <v>14.22</v>
      </c>
      <c r="G111" t="n">
        <v>14.99</v>
      </c>
      <c r="H111" t="n">
        <v>4</v>
      </c>
      <c r="I111" t="n">
        <v>5</v>
      </c>
      <c r="J111" t="n">
        <v>-1</v>
      </c>
      <c r="K111" t="n">
        <v>-1</v>
      </c>
      <c r="L111">
        <f>HYPERLINK("https://www.defined.fi/sol/9QD2oEzrMAnXkBkruNSKFnHzvPJ4bWkyrtVEwcyfpump?maker=6P4aHkv7oTbwMK6P57sVsejE52jNFeEvYhQMEBpNNN1U","https://www.defined.fi/sol/9QD2oEzrMAnXkBkruNSKFnHzvPJ4bWkyrtVEwcyfpump?maker=6P4aHkv7oTbwMK6P57sVsejE52jNFeEvYhQMEBpNNN1U")</f>
        <v/>
      </c>
      <c r="M111">
        <f>HYPERLINK("https://dexscreener.com/solana/9QD2oEzrMAnXkBkruNSKFnHzvPJ4bWkyrtVEwcyfpump?maker=6P4aHkv7oTbwMK6P57sVsejE52jNFeEvYhQMEBpNNN1U","https://dexscreener.com/solana/9QD2oEzrMAnXkBkruNSKFnHzvPJ4bWkyrtVEwcyfpump?maker=6P4aHkv7oTbwMK6P57sVsejE52jNFeEvYhQMEBpNNN1U")</f>
        <v/>
      </c>
    </row>
    <row r="112">
      <c r="A112" t="inlineStr">
        <is>
          <t>CGsLbZCpKsQqokRFTfuDxZnkD1eWTcbNB75R1fDnpump</t>
        </is>
      </c>
      <c r="B112" t="inlineStr">
        <is>
          <t>utra</t>
        </is>
      </c>
      <c r="C112" t="n">
        <v>1</v>
      </c>
      <c r="D112" t="n">
        <v>-0.616</v>
      </c>
      <c r="E112" t="n">
        <v>-1</v>
      </c>
      <c r="F112" t="n">
        <v>2.92</v>
      </c>
      <c r="G112" t="n">
        <v>2.31</v>
      </c>
      <c r="H112" t="n">
        <v>1</v>
      </c>
      <c r="I112" t="n">
        <v>1</v>
      </c>
      <c r="J112" t="n">
        <v>-1</v>
      </c>
      <c r="K112" t="n">
        <v>-1</v>
      </c>
      <c r="L112">
        <f>HYPERLINK("https://www.defined.fi/sol/CGsLbZCpKsQqokRFTfuDxZnkD1eWTcbNB75R1fDnpump?maker=6P4aHkv7oTbwMK6P57sVsejE52jNFeEvYhQMEBpNNN1U","https://www.defined.fi/sol/CGsLbZCpKsQqokRFTfuDxZnkD1eWTcbNB75R1fDnpump?maker=6P4aHkv7oTbwMK6P57sVsejE52jNFeEvYhQMEBpNNN1U")</f>
        <v/>
      </c>
      <c r="M112">
        <f>HYPERLINK("https://dexscreener.com/solana/CGsLbZCpKsQqokRFTfuDxZnkD1eWTcbNB75R1fDnpump?maker=6P4aHkv7oTbwMK6P57sVsejE52jNFeEvYhQMEBpNNN1U","https://dexscreener.com/solana/CGsLbZCpKsQqokRFTfuDxZnkD1eWTcbNB75R1fDnpump?maker=6P4aHkv7oTbwMK6P57sVsejE52jNFeEvYhQMEBpNNN1U")</f>
        <v/>
      </c>
    </row>
    <row r="113">
      <c r="A113" t="inlineStr">
        <is>
          <t>B4KtrpPmjvyY2v1XjSoo5ZLWgHq9MCZjPbtHxqoKpump</t>
        </is>
      </c>
      <c r="B113" t="inlineStr">
        <is>
          <t>chizz</t>
        </is>
      </c>
      <c r="C113" t="n">
        <v>1</v>
      </c>
      <c r="D113" t="n">
        <v>-2.2</v>
      </c>
      <c r="E113" t="n">
        <v>-1</v>
      </c>
      <c r="F113" t="n">
        <v>7.31</v>
      </c>
      <c r="G113" t="n">
        <v>5.1</v>
      </c>
      <c r="H113" t="n">
        <v>3</v>
      </c>
      <c r="I113" t="n">
        <v>3</v>
      </c>
      <c r="J113" t="n">
        <v>-1</v>
      </c>
      <c r="K113" t="n">
        <v>-1</v>
      </c>
      <c r="L113">
        <f>HYPERLINK("https://www.defined.fi/sol/B4KtrpPmjvyY2v1XjSoo5ZLWgHq9MCZjPbtHxqoKpump?maker=6P4aHkv7oTbwMK6P57sVsejE52jNFeEvYhQMEBpNNN1U","https://www.defined.fi/sol/B4KtrpPmjvyY2v1XjSoo5ZLWgHq9MCZjPbtHxqoKpump?maker=6P4aHkv7oTbwMK6P57sVsejE52jNFeEvYhQMEBpNNN1U")</f>
        <v/>
      </c>
      <c r="M113">
        <f>HYPERLINK("https://dexscreener.com/solana/B4KtrpPmjvyY2v1XjSoo5ZLWgHq9MCZjPbtHxqoKpump?maker=6P4aHkv7oTbwMK6P57sVsejE52jNFeEvYhQMEBpNNN1U","https://dexscreener.com/solana/B4KtrpPmjvyY2v1XjSoo5ZLWgHq9MCZjPbtHxqoKpump?maker=6P4aHkv7oTbwMK6P57sVsejE52jNFeEvYhQMEBpNNN1U")</f>
        <v/>
      </c>
    </row>
    <row r="114">
      <c r="A114" t="inlineStr">
        <is>
          <t>Ga2DPKbBacNFZvL8yFYAKnVxAnB38yFymVKKyu4Lpump</t>
        </is>
      </c>
      <c r="B114" t="inlineStr">
        <is>
          <t>chizz</t>
        </is>
      </c>
      <c r="C114" t="n">
        <v>1</v>
      </c>
      <c r="D114" t="n">
        <v>-0.09</v>
      </c>
      <c r="E114" t="n">
        <v>-1</v>
      </c>
      <c r="F114" t="n">
        <v>1.95</v>
      </c>
      <c r="G114" t="n">
        <v>1.86</v>
      </c>
      <c r="H114" t="n">
        <v>1</v>
      </c>
      <c r="I114" t="n">
        <v>1</v>
      </c>
      <c r="J114" t="n">
        <v>-1</v>
      </c>
      <c r="K114" t="n">
        <v>-1</v>
      </c>
      <c r="L114">
        <f>HYPERLINK("https://www.defined.fi/sol/Ga2DPKbBacNFZvL8yFYAKnVxAnB38yFymVKKyu4Lpump?maker=6P4aHkv7oTbwMK6P57sVsejE52jNFeEvYhQMEBpNNN1U","https://www.defined.fi/sol/Ga2DPKbBacNFZvL8yFYAKnVxAnB38yFymVKKyu4Lpump?maker=6P4aHkv7oTbwMK6P57sVsejE52jNFeEvYhQMEBpNNN1U")</f>
        <v/>
      </c>
      <c r="M114">
        <f>HYPERLINK("https://dexscreener.com/solana/Ga2DPKbBacNFZvL8yFYAKnVxAnB38yFymVKKyu4Lpump?maker=6P4aHkv7oTbwMK6P57sVsejE52jNFeEvYhQMEBpNNN1U","https://dexscreener.com/solana/Ga2DPKbBacNFZvL8yFYAKnVxAnB38yFymVKKyu4Lpump?maker=6P4aHkv7oTbwMK6P57sVsejE52jNFeEvYhQMEBpNNN1U")</f>
        <v/>
      </c>
    </row>
    <row r="115">
      <c r="A115" t="inlineStr">
        <is>
          <t>raPyJ39rPY6YuXg8dzypheiEoDNrvRxnvKUPtpcXJBb</t>
        </is>
      </c>
      <c r="B115" t="inlineStr">
        <is>
          <t>AI</t>
        </is>
      </c>
      <c r="C115" t="n">
        <v>1</v>
      </c>
      <c r="D115" t="n">
        <v>-1.38</v>
      </c>
      <c r="E115" t="n">
        <v>-1</v>
      </c>
      <c r="F115" t="n">
        <v>2.92</v>
      </c>
      <c r="G115" t="n">
        <v>1.54</v>
      </c>
      <c r="H115" t="n">
        <v>1</v>
      </c>
      <c r="I115" t="n">
        <v>1</v>
      </c>
      <c r="J115" t="n">
        <v>-1</v>
      </c>
      <c r="K115" t="n">
        <v>-1</v>
      </c>
      <c r="L115">
        <f>HYPERLINK("https://www.defined.fi/sol/raPyJ39rPY6YuXg8dzypheiEoDNrvRxnvKUPtpcXJBb?maker=6P4aHkv7oTbwMK6P57sVsejE52jNFeEvYhQMEBpNNN1U","https://www.defined.fi/sol/raPyJ39rPY6YuXg8dzypheiEoDNrvRxnvKUPtpcXJBb?maker=6P4aHkv7oTbwMK6P57sVsejE52jNFeEvYhQMEBpNNN1U")</f>
        <v/>
      </c>
      <c r="M115">
        <f>HYPERLINK("https://dexscreener.com/solana/raPyJ39rPY6YuXg8dzypheiEoDNrvRxnvKUPtpcXJBb?maker=6P4aHkv7oTbwMK6P57sVsejE52jNFeEvYhQMEBpNNN1U","https://dexscreener.com/solana/raPyJ39rPY6YuXg8dzypheiEoDNrvRxnvKUPtpcXJBb?maker=6P4aHkv7oTbwMK6P57sVsejE52jNFeEvYhQMEBpNNN1U")</f>
        <v/>
      </c>
    </row>
    <row r="116">
      <c r="A116" t="inlineStr">
        <is>
          <t>AgHg9Q1s9aUhU7YNMH7c5pvCghFVSFcnCEJ4ePKjrDZg</t>
        </is>
      </c>
      <c r="B116" t="inlineStr">
        <is>
          <t>Thebes</t>
        </is>
      </c>
      <c r="C116" t="n">
        <v>1</v>
      </c>
      <c r="D116" t="n">
        <v>4.3</v>
      </c>
      <c r="E116" t="n">
        <v>0.67</v>
      </c>
      <c r="F116" t="n">
        <v>6.42</v>
      </c>
      <c r="G116" t="n">
        <v>10.72</v>
      </c>
      <c r="H116" t="n">
        <v>1</v>
      </c>
      <c r="I116" t="n">
        <v>3</v>
      </c>
      <c r="J116" t="n">
        <v>-1</v>
      </c>
      <c r="K116" t="n">
        <v>-1</v>
      </c>
      <c r="L116">
        <f>HYPERLINK("https://www.defined.fi/sol/AgHg9Q1s9aUhU7YNMH7c5pvCghFVSFcnCEJ4ePKjrDZg?maker=6P4aHkv7oTbwMK6P57sVsejE52jNFeEvYhQMEBpNNN1U","https://www.defined.fi/sol/AgHg9Q1s9aUhU7YNMH7c5pvCghFVSFcnCEJ4ePKjrDZg?maker=6P4aHkv7oTbwMK6P57sVsejE52jNFeEvYhQMEBpNNN1U")</f>
        <v/>
      </c>
      <c r="M116">
        <f>HYPERLINK("https://dexscreener.com/solana/AgHg9Q1s9aUhU7YNMH7c5pvCghFVSFcnCEJ4ePKjrDZg?maker=6P4aHkv7oTbwMK6P57sVsejE52jNFeEvYhQMEBpNNN1U","https://dexscreener.com/solana/AgHg9Q1s9aUhU7YNMH7c5pvCghFVSFcnCEJ4ePKjrDZg?maker=6P4aHkv7oTbwMK6P57sVsejE52jNFeEvYhQMEBpNNN1U")</f>
        <v/>
      </c>
    </row>
    <row r="117">
      <c r="A117" t="inlineStr">
        <is>
          <t>EYM9RgX3S7QqdzUVXK2UuVsy4SH81FX8FHCYqQe1pump</t>
        </is>
      </c>
      <c r="B117" t="inlineStr">
        <is>
          <t>VICTIM</t>
        </is>
      </c>
      <c r="C117" t="n">
        <v>1</v>
      </c>
      <c r="D117" t="n">
        <v>12.86</v>
      </c>
      <c r="E117" t="n">
        <v>4.18</v>
      </c>
      <c r="F117" t="n">
        <v>3.07</v>
      </c>
      <c r="G117" t="n">
        <v>15.94</v>
      </c>
      <c r="H117" t="n">
        <v>1</v>
      </c>
      <c r="I117" t="n">
        <v>5</v>
      </c>
      <c r="J117" t="n">
        <v>-1</v>
      </c>
      <c r="K117" t="n">
        <v>-1</v>
      </c>
      <c r="L117">
        <f>HYPERLINK("https://www.defined.fi/sol/EYM9RgX3S7QqdzUVXK2UuVsy4SH81FX8FHCYqQe1pump?maker=6P4aHkv7oTbwMK6P57sVsejE52jNFeEvYhQMEBpNNN1U","https://www.defined.fi/sol/EYM9RgX3S7QqdzUVXK2UuVsy4SH81FX8FHCYqQe1pump?maker=6P4aHkv7oTbwMK6P57sVsejE52jNFeEvYhQMEBpNNN1U")</f>
        <v/>
      </c>
      <c r="M117">
        <f>HYPERLINK("https://dexscreener.com/solana/EYM9RgX3S7QqdzUVXK2UuVsy4SH81FX8FHCYqQe1pump?maker=6P4aHkv7oTbwMK6P57sVsejE52jNFeEvYhQMEBpNNN1U","https://dexscreener.com/solana/EYM9RgX3S7QqdzUVXK2UuVsy4SH81FX8FHCYqQe1pump?maker=6P4aHkv7oTbwMK6P57sVsejE52jNFeEvYhQMEBpNNN1U")</f>
        <v/>
      </c>
    </row>
    <row r="118">
      <c r="A118" t="inlineStr">
        <is>
          <t>GuhJSFQf7RxyNKpXcivNphPZH8HaXAbDBYaeLooKpump</t>
        </is>
      </c>
      <c r="B118" t="inlineStr">
        <is>
          <t>SWARM</t>
        </is>
      </c>
      <c r="C118" t="n">
        <v>1</v>
      </c>
      <c r="D118" t="n">
        <v>-0.058</v>
      </c>
      <c r="E118" t="n">
        <v>-1</v>
      </c>
      <c r="F118" t="n">
        <v>2.73</v>
      </c>
      <c r="G118" t="n">
        <v>2.67</v>
      </c>
      <c r="H118" t="n">
        <v>1</v>
      </c>
      <c r="I118" t="n">
        <v>1</v>
      </c>
      <c r="J118" t="n">
        <v>-1</v>
      </c>
      <c r="K118" t="n">
        <v>-1</v>
      </c>
      <c r="L118">
        <f>HYPERLINK("https://www.defined.fi/sol/GuhJSFQf7RxyNKpXcivNphPZH8HaXAbDBYaeLooKpump?maker=6P4aHkv7oTbwMK6P57sVsejE52jNFeEvYhQMEBpNNN1U","https://www.defined.fi/sol/GuhJSFQf7RxyNKpXcivNphPZH8HaXAbDBYaeLooKpump?maker=6P4aHkv7oTbwMK6P57sVsejE52jNFeEvYhQMEBpNNN1U")</f>
        <v/>
      </c>
      <c r="M118">
        <f>HYPERLINK("https://dexscreener.com/solana/GuhJSFQf7RxyNKpXcivNphPZH8HaXAbDBYaeLooKpump?maker=6P4aHkv7oTbwMK6P57sVsejE52jNFeEvYhQMEBpNNN1U","https://dexscreener.com/solana/GuhJSFQf7RxyNKpXcivNphPZH8HaXAbDBYaeLooKpump?maker=6P4aHkv7oTbwMK6P57sVsejE52jNFeEvYhQMEBpNNN1U")</f>
        <v/>
      </c>
    </row>
    <row r="119">
      <c r="A119" t="inlineStr">
        <is>
          <t>CJbpwzMm6ktXULChRqEQQWVRuYbUrfhtVgsj2BB4pump</t>
        </is>
      </c>
      <c r="B119" t="inlineStr">
        <is>
          <t>Mango</t>
        </is>
      </c>
      <c r="C119" t="n">
        <v>1</v>
      </c>
      <c r="D119" t="n">
        <v>-0.378</v>
      </c>
      <c r="E119" t="n">
        <v>-0.19</v>
      </c>
      <c r="F119" t="n">
        <v>1.94</v>
      </c>
      <c r="G119" t="n">
        <v>1.57</v>
      </c>
      <c r="H119" t="n">
        <v>1</v>
      </c>
      <c r="I119" t="n">
        <v>1</v>
      </c>
      <c r="J119" t="n">
        <v>-1</v>
      </c>
      <c r="K119" t="n">
        <v>-1</v>
      </c>
      <c r="L119">
        <f>HYPERLINK("https://www.defined.fi/sol/CJbpwzMm6ktXULChRqEQQWVRuYbUrfhtVgsj2BB4pump?maker=6P4aHkv7oTbwMK6P57sVsejE52jNFeEvYhQMEBpNNN1U","https://www.defined.fi/sol/CJbpwzMm6ktXULChRqEQQWVRuYbUrfhtVgsj2BB4pump?maker=6P4aHkv7oTbwMK6P57sVsejE52jNFeEvYhQMEBpNNN1U")</f>
        <v/>
      </c>
      <c r="M119">
        <f>HYPERLINK("https://dexscreener.com/solana/CJbpwzMm6ktXULChRqEQQWVRuYbUrfhtVgsj2BB4pump?maker=6P4aHkv7oTbwMK6P57sVsejE52jNFeEvYhQMEBpNNN1U","https://dexscreener.com/solana/CJbpwzMm6ktXULChRqEQQWVRuYbUrfhtVgsj2BB4pump?maker=6P4aHkv7oTbwMK6P57sVsejE52jNFeEvYhQMEBpNNN1U")</f>
        <v/>
      </c>
    </row>
    <row r="120">
      <c r="A120" t="inlineStr">
        <is>
          <t>5K6wPPcCmofZbzs5Zosb6kGuRL1oibiPy77ocaUmpump</t>
        </is>
      </c>
      <c r="B120" t="inlineStr">
        <is>
          <t>#TOT</t>
        </is>
      </c>
      <c r="C120" t="n">
        <v>1</v>
      </c>
      <c r="D120" t="n">
        <v>-0.352</v>
      </c>
      <c r="E120" t="n">
        <v>-1</v>
      </c>
      <c r="F120" t="n">
        <v>1.94</v>
      </c>
      <c r="G120" t="n">
        <v>1.59</v>
      </c>
      <c r="H120" t="n">
        <v>1</v>
      </c>
      <c r="I120" t="n">
        <v>1</v>
      </c>
      <c r="J120" t="n">
        <v>-1</v>
      </c>
      <c r="K120" t="n">
        <v>-1</v>
      </c>
      <c r="L120">
        <f>HYPERLINK("https://www.defined.fi/sol/5K6wPPcCmofZbzs5Zosb6kGuRL1oibiPy77ocaUmpump?maker=6P4aHkv7oTbwMK6P57sVsejE52jNFeEvYhQMEBpNNN1U","https://www.defined.fi/sol/5K6wPPcCmofZbzs5Zosb6kGuRL1oibiPy77ocaUmpump?maker=6P4aHkv7oTbwMK6P57sVsejE52jNFeEvYhQMEBpNNN1U")</f>
        <v/>
      </c>
      <c r="M120">
        <f>HYPERLINK("https://dexscreener.com/solana/5K6wPPcCmofZbzs5Zosb6kGuRL1oibiPy77ocaUmpump?maker=6P4aHkv7oTbwMK6P57sVsejE52jNFeEvYhQMEBpNNN1U","https://dexscreener.com/solana/5K6wPPcCmofZbzs5Zosb6kGuRL1oibiPy77ocaUmpump?maker=6P4aHkv7oTbwMK6P57sVsejE52jNFeEvYhQMEBpNNN1U")</f>
        <v/>
      </c>
    </row>
    <row r="121">
      <c r="A121" t="inlineStr">
        <is>
          <t>EL8tDCUCCkcYpfMQKVghcc8yWSRHJFtnRYBtfJjgpump</t>
        </is>
      </c>
      <c r="B121" t="inlineStr">
        <is>
          <t>LLMtheism</t>
        </is>
      </c>
      <c r="C121" t="n">
        <v>1</v>
      </c>
      <c r="D121" t="n">
        <v>-1.71</v>
      </c>
      <c r="E121" t="n">
        <v>-0.27</v>
      </c>
      <c r="F121" t="n">
        <v>6.42</v>
      </c>
      <c r="G121" t="n">
        <v>4.71</v>
      </c>
      <c r="H121" t="n">
        <v>1</v>
      </c>
      <c r="I121" t="n">
        <v>1</v>
      </c>
      <c r="J121" t="n">
        <v>-1</v>
      </c>
      <c r="K121" t="n">
        <v>-1</v>
      </c>
      <c r="L121">
        <f>HYPERLINK("https://www.defined.fi/sol/EL8tDCUCCkcYpfMQKVghcc8yWSRHJFtnRYBtfJjgpump?maker=6P4aHkv7oTbwMK6P57sVsejE52jNFeEvYhQMEBpNNN1U","https://www.defined.fi/sol/EL8tDCUCCkcYpfMQKVghcc8yWSRHJFtnRYBtfJjgpump?maker=6P4aHkv7oTbwMK6P57sVsejE52jNFeEvYhQMEBpNNN1U")</f>
        <v/>
      </c>
      <c r="M121">
        <f>HYPERLINK("https://dexscreener.com/solana/EL8tDCUCCkcYpfMQKVghcc8yWSRHJFtnRYBtfJjgpump?maker=6P4aHkv7oTbwMK6P57sVsejE52jNFeEvYhQMEBpNNN1U","https://dexscreener.com/solana/EL8tDCUCCkcYpfMQKVghcc8yWSRHJFtnRYBtfJjgpump?maker=6P4aHkv7oTbwMK6P57sVsejE52jNFeEvYhQMEBpNNN1U")</f>
        <v/>
      </c>
    </row>
    <row r="122">
      <c r="A122" t="inlineStr">
        <is>
          <t>FhdFGZzg2cH6fJcLYgKCQ57Ny782zAbkgnGgz89Tpump</t>
        </is>
      </c>
      <c r="B122" t="inlineStr">
        <is>
          <t>0x440x46</t>
        </is>
      </c>
      <c r="C122" t="n">
        <v>1</v>
      </c>
      <c r="D122" t="n">
        <v>-0.539</v>
      </c>
      <c r="E122" t="n">
        <v>-0.18</v>
      </c>
      <c r="F122" t="n">
        <v>2.92</v>
      </c>
      <c r="G122" t="n">
        <v>2.38</v>
      </c>
      <c r="H122" t="n">
        <v>1</v>
      </c>
      <c r="I122" t="n">
        <v>1</v>
      </c>
      <c r="J122" t="n">
        <v>-1</v>
      </c>
      <c r="K122" t="n">
        <v>-1</v>
      </c>
      <c r="L122">
        <f>HYPERLINK("https://www.defined.fi/sol/FhdFGZzg2cH6fJcLYgKCQ57Ny782zAbkgnGgz89Tpump?maker=6P4aHkv7oTbwMK6P57sVsejE52jNFeEvYhQMEBpNNN1U","https://www.defined.fi/sol/FhdFGZzg2cH6fJcLYgKCQ57Ny782zAbkgnGgz89Tpump?maker=6P4aHkv7oTbwMK6P57sVsejE52jNFeEvYhQMEBpNNN1U")</f>
        <v/>
      </c>
      <c r="M122">
        <f>HYPERLINK("https://dexscreener.com/solana/FhdFGZzg2cH6fJcLYgKCQ57Ny782zAbkgnGgz89Tpump?maker=6P4aHkv7oTbwMK6P57sVsejE52jNFeEvYhQMEBpNNN1U","https://dexscreener.com/solana/FhdFGZzg2cH6fJcLYgKCQ57Ny782zAbkgnGgz89Tpump?maker=6P4aHkv7oTbwMK6P57sVsejE52jNFeEvYhQMEBpNNN1U")</f>
        <v/>
      </c>
    </row>
    <row r="123">
      <c r="A123" t="inlineStr">
        <is>
          <t>A1vcmHKqQpacVk6xeEyzfqqPPR1R8fpexEmvKKfzpump</t>
        </is>
      </c>
      <c r="B123" t="inlineStr">
        <is>
          <t>unknown_A1vc</t>
        </is>
      </c>
      <c r="C123" t="n">
        <v>1</v>
      </c>
      <c r="D123" t="n">
        <v>-1.89</v>
      </c>
      <c r="E123" t="n">
        <v>-1</v>
      </c>
      <c r="F123" t="n">
        <v>3.06</v>
      </c>
      <c r="G123" t="n">
        <v>1.16</v>
      </c>
      <c r="H123" t="n">
        <v>1</v>
      </c>
      <c r="I123" t="n">
        <v>1</v>
      </c>
      <c r="J123" t="n">
        <v>-1</v>
      </c>
      <c r="K123" t="n">
        <v>-1</v>
      </c>
      <c r="L123">
        <f>HYPERLINK("https://www.defined.fi/sol/A1vcmHKqQpacVk6xeEyzfqqPPR1R8fpexEmvKKfzpump?maker=6P4aHkv7oTbwMK6P57sVsejE52jNFeEvYhQMEBpNNN1U","https://www.defined.fi/sol/A1vcmHKqQpacVk6xeEyzfqqPPR1R8fpexEmvKKfzpump?maker=6P4aHkv7oTbwMK6P57sVsejE52jNFeEvYhQMEBpNNN1U")</f>
        <v/>
      </c>
      <c r="M123">
        <f>HYPERLINK("https://dexscreener.com/solana/A1vcmHKqQpacVk6xeEyzfqqPPR1R8fpexEmvKKfzpump?maker=6P4aHkv7oTbwMK6P57sVsejE52jNFeEvYhQMEBpNNN1U","https://dexscreener.com/solana/A1vcmHKqQpacVk6xeEyzfqqPPR1R8fpexEmvKKfzpump?maker=6P4aHkv7oTbwMK6P57sVsejE52jNFeEvYhQMEBpNNN1U")</f>
        <v/>
      </c>
    </row>
    <row r="124">
      <c r="A124" t="inlineStr">
        <is>
          <t>Awif5iQnv1J2x6RHJrh3cNyaH2ghu47DsJfRgFwSpump</t>
        </is>
      </c>
      <c r="B124" t="inlineStr">
        <is>
          <t>Orb</t>
        </is>
      </c>
      <c r="C124" t="n">
        <v>1</v>
      </c>
      <c r="D124" t="n">
        <v>-0.325</v>
      </c>
      <c r="E124" t="n">
        <v>-0.11</v>
      </c>
      <c r="F124" t="n">
        <v>2.93</v>
      </c>
      <c r="G124" t="n">
        <v>2.61</v>
      </c>
      <c r="H124" t="n">
        <v>1</v>
      </c>
      <c r="I124" t="n">
        <v>1</v>
      </c>
      <c r="J124" t="n">
        <v>-1</v>
      </c>
      <c r="K124" t="n">
        <v>-1</v>
      </c>
      <c r="L124">
        <f>HYPERLINK("https://www.defined.fi/sol/Awif5iQnv1J2x6RHJrh3cNyaH2ghu47DsJfRgFwSpump?maker=6P4aHkv7oTbwMK6P57sVsejE52jNFeEvYhQMEBpNNN1U","https://www.defined.fi/sol/Awif5iQnv1J2x6RHJrh3cNyaH2ghu47DsJfRgFwSpump?maker=6P4aHkv7oTbwMK6P57sVsejE52jNFeEvYhQMEBpNNN1U")</f>
        <v/>
      </c>
      <c r="M124">
        <f>HYPERLINK("https://dexscreener.com/solana/Awif5iQnv1J2x6RHJrh3cNyaH2ghu47DsJfRgFwSpump?maker=6P4aHkv7oTbwMK6P57sVsejE52jNFeEvYhQMEBpNNN1U","https://dexscreener.com/solana/Awif5iQnv1J2x6RHJrh3cNyaH2ghu47DsJfRgFwSpump?maker=6P4aHkv7oTbwMK6P57sVsejE52jNFeEvYhQMEBpNNN1U")</f>
        <v/>
      </c>
    </row>
    <row r="125">
      <c r="A125" t="inlineStr">
        <is>
          <t>3JtfvzFVzkPh1we7DPDGW5xPsrPB5nX5dbAVgTeVpump</t>
        </is>
      </c>
      <c r="B125" t="inlineStr">
        <is>
          <t>$some</t>
        </is>
      </c>
      <c r="C125" t="n">
        <v>1</v>
      </c>
      <c r="D125" t="n">
        <v>-0.421</v>
      </c>
      <c r="E125" t="n">
        <v>-0.14</v>
      </c>
      <c r="F125" t="n">
        <v>2.92</v>
      </c>
      <c r="G125" t="n">
        <v>2.5</v>
      </c>
      <c r="H125" t="n">
        <v>1</v>
      </c>
      <c r="I125" t="n">
        <v>1</v>
      </c>
      <c r="J125" t="n">
        <v>-1</v>
      </c>
      <c r="K125" t="n">
        <v>-1</v>
      </c>
      <c r="L125">
        <f>HYPERLINK("https://www.defined.fi/sol/3JtfvzFVzkPh1we7DPDGW5xPsrPB5nX5dbAVgTeVpump?maker=6P4aHkv7oTbwMK6P57sVsejE52jNFeEvYhQMEBpNNN1U","https://www.defined.fi/sol/3JtfvzFVzkPh1we7DPDGW5xPsrPB5nX5dbAVgTeVpump?maker=6P4aHkv7oTbwMK6P57sVsejE52jNFeEvYhQMEBpNNN1U")</f>
        <v/>
      </c>
      <c r="M125">
        <f>HYPERLINK("https://dexscreener.com/solana/3JtfvzFVzkPh1we7DPDGW5xPsrPB5nX5dbAVgTeVpump?maker=6P4aHkv7oTbwMK6P57sVsejE52jNFeEvYhQMEBpNNN1U","https://dexscreener.com/solana/3JtfvzFVzkPh1we7DPDGW5xPsrPB5nX5dbAVgTeVpump?maker=6P4aHkv7oTbwMK6P57sVsejE52jNFeEvYhQMEBpNNN1U")</f>
        <v/>
      </c>
    </row>
    <row r="126">
      <c r="A126" t="inlineStr">
        <is>
          <t>BQdYEzw4WVxDW56PbbFwVpobBFZ1uVXcPtTBrhfXpump</t>
        </is>
      </c>
      <c r="B126" t="inlineStr">
        <is>
          <t>titer</t>
        </is>
      </c>
      <c r="C126" t="n">
        <v>1</v>
      </c>
      <c r="D126" t="n">
        <v>-1.12</v>
      </c>
      <c r="E126" t="n">
        <v>-1</v>
      </c>
      <c r="F126" t="n">
        <v>5.99</v>
      </c>
      <c r="G126" t="n">
        <v>4.87</v>
      </c>
      <c r="H126" t="n">
        <v>2</v>
      </c>
      <c r="I126" t="n">
        <v>2</v>
      </c>
      <c r="J126" t="n">
        <v>-1</v>
      </c>
      <c r="K126" t="n">
        <v>-1</v>
      </c>
      <c r="L126">
        <f>HYPERLINK("https://www.defined.fi/sol/BQdYEzw4WVxDW56PbbFwVpobBFZ1uVXcPtTBrhfXpump?maker=6P4aHkv7oTbwMK6P57sVsejE52jNFeEvYhQMEBpNNN1U","https://www.defined.fi/sol/BQdYEzw4WVxDW56PbbFwVpobBFZ1uVXcPtTBrhfXpump?maker=6P4aHkv7oTbwMK6P57sVsejE52jNFeEvYhQMEBpNNN1U")</f>
        <v/>
      </c>
      <c r="M126">
        <f>HYPERLINK("https://dexscreener.com/solana/BQdYEzw4WVxDW56PbbFwVpobBFZ1uVXcPtTBrhfXpump?maker=6P4aHkv7oTbwMK6P57sVsejE52jNFeEvYhQMEBpNNN1U","https://dexscreener.com/solana/BQdYEzw4WVxDW56PbbFwVpobBFZ1uVXcPtTBrhfXpump?maker=6P4aHkv7oTbwMK6P57sVsejE52jNFeEvYhQMEBpNNN1U")</f>
        <v/>
      </c>
    </row>
    <row r="127">
      <c r="A127" t="inlineStr">
        <is>
          <t>5JL8WzPwArwSSYvAp3fcXk7yNzPuG4X41xTC2dB3pump</t>
        </is>
      </c>
      <c r="B127" t="inlineStr">
        <is>
          <t>ps</t>
        </is>
      </c>
      <c r="C127" t="n">
        <v>1</v>
      </c>
      <c r="D127" t="n">
        <v>0.667</v>
      </c>
      <c r="E127" t="n">
        <v>0.39</v>
      </c>
      <c r="F127" t="n">
        <v>1.72</v>
      </c>
      <c r="G127" t="n">
        <v>2.39</v>
      </c>
      <c r="H127" t="n">
        <v>1</v>
      </c>
      <c r="I127" t="n">
        <v>1</v>
      </c>
      <c r="J127" t="n">
        <v>-1</v>
      </c>
      <c r="K127" t="n">
        <v>-1</v>
      </c>
      <c r="L127">
        <f>HYPERLINK("https://www.defined.fi/sol/5JL8WzPwArwSSYvAp3fcXk7yNzPuG4X41xTC2dB3pump?maker=6P4aHkv7oTbwMK6P57sVsejE52jNFeEvYhQMEBpNNN1U","https://www.defined.fi/sol/5JL8WzPwArwSSYvAp3fcXk7yNzPuG4X41xTC2dB3pump?maker=6P4aHkv7oTbwMK6P57sVsejE52jNFeEvYhQMEBpNNN1U")</f>
        <v/>
      </c>
      <c r="M127">
        <f>HYPERLINK("https://dexscreener.com/solana/5JL8WzPwArwSSYvAp3fcXk7yNzPuG4X41xTC2dB3pump?maker=6P4aHkv7oTbwMK6P57sVsejE52jNFeEvYhQMEBpNNN1U","https://dexscreener.com/solana/5JL8WzPwArwSSYvAp3fcXk7yNzPuG4X41xTC2dB3pump?maker=6P4aHkv7oTbwMK6P57sVsejE52jNFeEvYhQMEBpNNN1U")</f>
        <v/>
      </c>
    </row>
    <row r="128">
      <c r="A128" t="inlineStr">
        <is>
          <t>GMNDxoWKwjvYvRzznkVjd9KaJ6UAX48JwJmXvcNypump</t>
        </is>
      </c>
      <c r="B128" t="inlineStr">
        <is>
          <t>numogram</t>
        </is>
      </c>
      <c r="C128" t="n">
        <v>1</v>
      </c>
      <c r="D128" t="n">
        <v>0.723</v>
      </c>
      <c r="E128" t="n">
        <v>0.25</v>
      </c>
      <c r="F128" t="n">
        <v>2.92</v>
      </c>
      <c r="G128" t="n">
        <v>3.65</v>
      </c>
      <c r="H128" t="n">
        <v>1</v>
      </c>
      <c r="I128" t="n">
        <v>1</v>
      </c>
      <c r="J128" t="n">
        <v>-1</v>
      </c>
      <c r="K128" t="n">
        <v>-1</v>
      </c>
      <c r="L128">
        <f>HYPERLINK("https://www.defined.fi/sol/GMNDxoWKwjvYvRzznkVjd9KaJ6UAX48JwJmXvcNypump?maker=6P4aHkv7oTbwMK6P57sVsejE52jNFeEvYhQMEBpNNN1U","https://www.defined.fi/sol/GMNDxoWKwjvYvRzznkVjd9KaJ6UAX48JwJmXvcNypump?maker=6P4aHkv7oTbwMK6P57sVsejE52jNFeEvYhQMEBpNNN1U")</f>
        <v/>
      </c>
      <c r="M128">
        <f>HYPERLINK("https://dexscreener.com/solana/GMNDxoWKwjvYvRzznkVjd9KaJ6UAX48JwJmXvcNypump?maker=6P4aHkv7oTbwMK6P57sVsejE52jNFeEvYhQMEBpNNN1U","https://dexscreener.com/solana/GMNDxoWKwjvYvRzznkVjd9KaJ6UAX48JwJmXvcNypump?maker=6P4aHkv7oTbwMK6P57sVsejE52jNFeEvYhQMEBpNNN1U")</f>
        <v/>
      </c>
    </row>
    <row r="129">
      <c r="A129" t="inlineStr">
        <is>
          <t>H7zMWPuQNj1URNvzSpbxKG5Yo3iH9fD8QnyX1GyUpump</t>
        </is>
      </c>
      <c r="B129" t="inlineStr">
        <is>
          <t>PYRAMID</t>
        </is>
      </c>
      <c r="C129" t="n">
        <v>1</v>
      </c>
      <c r="D129" t="n">
        <v>-1.07</v>
      </c>
      <c r="E129" t="n">
        <v>-1</v>
      </c>
      <c r="F129" t="n">
        <v>3.02</v>
      </c>
      <c r="G129" t="n">
        <v>1.94</v>
      </c>
      <c r="H129" t="n">
        <v>1</v>
      </c>
      <c r="I129" t="n">
        <v>1</v>
      </c>
      <c r="J129" t="n">
        <v>-1</v>
      </c>
      <c r="K129" t="n">
        <v>-1</v>
      </c>
      <c r="L129">
        <f>HYPERLINK("https://www.defined.fi/sol/H7zMWPuQNj1URNvzSpbxKG5Yo3iH9fD8QnyX1GyUpump?maker=6P4aHkv7oTbwMK6P57sVsejE52jNFeEvYhQMEBpNNN1U","https://www.defined.fi/sol/H7zMWPuQNj1URNvzSpbxKG5Yo3iH9fD8QnyX1GyUpump?maker=6P4aHkv7oTbwMK6P57sVsejE52jNFeEvYhQMEBpNNN1U")</f>
        <v/>
      </c>
      <c r="M129">
        <f>HYPERLINK("https://dexscreener.com/solana/H7zMWPuQNj1URNvzSpbxKG5Yo3iH9fD8QnyX1GyUpump?maker=6P4aHkv7oTbwMK6P57sVsejE52jNFeEvYhQMEBpNNN1U","https://dexscreener.com/solana/H7zMWPuQNj1URNvzSpbxKG5Yo3iH9fD8QnyX1GyUpump?maker=6P4aHkv7oTbwMK6P57sVsejE52jNFeEvYhQMEBpNNN1U")</f>
        <v/>
      </c>
    </row>
    <row r="130">
      <c r="A130" t="inlineStr">
        <is>
          <t>E2B5V2LgB2Y8unN85LKZyPfV68KmG5hkVdoLP6RTpump</t>
        </is>
      </c>
      <c r="B130" t="inlineStr">
        <is>
          <t>RED</t>
        </is>
      </c>
      <c r="C130" t="n">
        <v>1</v>
      </c>
      <c r="D130" t="n">
        <v>-0.347</v>
      </c>
      <c r="E130" t="n">
        <v>-0.18</v>
      </c>
      <c r="F130" t="n">
        <v>1.95</v>
      </c>
      <c r="G130" t="n">
        <v>1.6</v>
      </c>
      <c r="H130" t="n">
        <v>1</v>
      </c>
      <c r="I130" t="n">
        <v>1</v>
      </c>
      <c r="J130" t="n">
        <v>-1</v>
      </c>
      <c r="K130" t="n">
        <v>-1</v>
      </c>
      <c r="L130">
        <f>HYPERLINK("https://www.defined.fi/sol/E2B5V2LgB2Y8unN85LKZyPfV68KmG5hkVdoLP6RTpump?maker=6P4aHkv7oTbwMK6P57sVsejE52jNFeEvYhQMEBpNNN1U","https://www.defined.fi/sol/E2B5V2LgB2Y8unN85LKZyPfV68KmG5hkVdoLP6RTpump?maker=6P4aHkv7oTbwMK6P57sVsejE52jNFeEvYhQMEBpNNN1U")</f>
        <v/>
      </c>
      <c r="M130">
        <f>HYPERLINK("https://dexscreener.com/solana/E2B5V2LgB2Y8unN85LKZyPfV68KmG5hkVdoLP6RTpump?maker=6P4aHkv7oTbwMK6P57sVsejE52jNFeEvYhQMEBpNNN1U","https://dexscreener.com/solana/E2B5V2LgB2Y8unN85LKZyPfV68KmG5hkVdoLP6RTpump?maker=6P4aHkv7oTbwMK6P57sVsejE52jNFeEvYhQMEBpNNN1U")</f>
        <v/>
      </c>
    </row>
    <row r="131">
      <c r="A131" t="inlineStr">
        <is>
          <t>FKFSSSk6mPQQCSt4S71m5temXzE8K2sLby7WKWsypump</t>
        </is>
      </c>
      <c r="B131" t="inlineStr">
        <is>
          <t>Orb</t>
        </is>
      </c>
      <c r="C131" t="n">
        <v>1</v>
      </c>
      <c r="D131" t="n">
        <v>-1.76</v>
      </c>
      <c r="E131" t="n">
        <v>-0.6</v>
      </c>
      <c r="F131" t="n">
        <v>2.92</v>
      </c>
      <c r="G131" t="n">
        <v>1.16</v>
      </c>
      <c r="H131" t="n">
        <v>1</v>
      </c>
      <c r="I131" t="n">
        <v>1</v>
      </c>
      <c r="J131" t="n">
        <v>-1</v>
      </c>
      <c r="K131" t="n">
        <v>-1</v>
      </c>
      <c r="L131">
        <f>HYPERLINK("https://www.defined.fi/sol/FKFSSSk6mPQQCSt4S71m5temXzE8K2sLby7WKWsypump?maker=6P4aHkv7oTbwMK6P57sVsejE52jNFeEvYhQMEBpNNN1U","https://www.defined.fi/sol/FKFSSSk6mPQQCSt4S71m5temXzE8K2sLby7WKWsypump?maker=6P4aHkv7oTbwMK6P57sVsejE52jNFeEvYhQMEBpNNN1U")</f>
        <v/>
      </c>
      <c r="M131">
        <f>HYPERLINK("https://dexscreener.com/solana/FKFSSSk6mPQQCSt4S71m5temXzE8K2sLby7WKWsypump?maker=6P4aHkv7oTbwMK6P57sVsejE52jNFeEvYhQMEBpNNN1U","https://dexscreener.com/solana/FKFSSSk6mPQQCSt4S71m5temXzE8K2sLby7WKWsypump?maker=6P4aHkv7oTbwMK6P57sVsejE52jNFeEvYhQMEBpNNN1U")</f>
        <v/>
      </c>
    </row>
    <row r="132">
      <c r="A132" t="inlineStr">
        <is>
          <t>2jfmsGtcBpF4qQxztyBqhZmrtTf8tCNv7o98kwwSpump</t>
        </is>
      </c>
      <c r="B132" t="inlineStr">
        <is>
          <t>LLMtheism</t>
        </is>
      </c>
      <c r="C132" t="n">
        <v>1</v>
      </c>
      <c r="D132" t="n">
        <v>-0.991</v>
      </c>
      <c r="E132" t="n">
        <v>-0.34</v>
      </c>
      <c r="F132" t="n">
        <v>2.92</v>
      </c>
      <c r="G132" t="n">
        <v>1.93</v>
      </c>
      <c r="H132" t="n">
        <v>1</v>
      </c>
      <c r="I132" t="n">
        <v>1</v>
      </c>
      <c r="J132" t="n">
        <v>-1</v>
      </c>
      <c r="K132" t="n">
        <v>-1</v>
      </c>
      <c r="L132">
        <f>HYPERLINK("https://www.defined.fi/sol/2jfmsGtcBpF4qQxztyBqhZmrtTf8tCNv7o98kwwSpump?maker=6P4aHkv7oTbwMK6P57sVsejE52jNFeEvYhQMEBpNNN1U","https://www.defined.fi/sol/2jfmsGtcBpF4qQxztyBqhZmrtTf8tCNv7o98kwwSpump?maker=6P4aHkv7oTbwMK6P57sVsejE52jNFeEvYhQMEBpNNN1U")</f>
        <v/>
      </c>
      <c r="M132">
        <f>HYPERLINK("https://dexscreener.com/solana/2jfmsGtcBpF4qQxztyBqhZmrtTf8tCNv7o98kwwSpump?maker=6P4aHkv7oTbwMK6P57sVsejE52jNFeEvYhQMEBpNNN1U","https://dexscreener.com/solana/2jfmsGtcBpF4qQxztyBqhZmrtTf8tCNv7o98kwwSpump?maker=6P4aHkv7oTbwMK6P57sVsejE52jNFeEvYhQMEBpNNN1U")</f>
        <v/>
      </c>
    </row>
    <row r="133">
      <c r="A133" t="inlineStr">
        <is>
          <t>5cFAEfYRqGUrXQ8RsnwYQvHi3JS7jxYn73wopq1Xpump</t>
        </is>
      </c>
      <c r="B133" t="inlineStr">
        <is>
          <t>JESUS</t>
        </is>
      </c>
      <c r="C133" t="n">
        <v>1</v>
      </c>
      <c r="D133" t="n">
        <v>-0.223</v>
      </c>
      <c r="E133" t="n">
        <v>-1</v>
      </c>
      <c r="F133" t="n">
        <v>1.94</v>
      </c>
      <c r="G133" t="n">
        <v>1.72</v>
      </c>
      <c r="H133" t="n">
        <v>1</v>
      </c>
      <c r="I133" t="n">
        <v>1</v>
      </c>
      <c r="J133" t="n">
        <v>-1</v>
      </c>
      <c r="K133" t="n">
        <v>-1</v>
      </c>
      <c r="L133">
        <f>HYPERLINK("https://www.defined.fi/sol/5cFAEfYRqGUrXQ8RsnwYQvHi3JS7jxYn73wopq1Xpump?maker=6P4aHkv7oTbwMK6P57sVsejE52jNFeEvYhQMEBpNNN1U","https://www.defined.fi/sol/5cFAEfYRqGUrXQ8RsnwYQvHi3JS7jxYn73wopq1Xpump?maker=6P4aHkv7oTbwMK6P57sVsejE52jNFeEvYhQMEBpNNN1U")</f>
        <v/>
      </c>
      <c r="M133">
        <f>HYPERLINK("https://dexscreener.com/solana/5cFAEfYRqGUrXQ8RsnwYQvHi3JS7jxYn73wopq1Xpump?maker=6P4aHkv7oTbwMK6P57sVsejE52jNFeEvYhQMEBpNNN1U","https://dexscreener.com/solana/5cFAEfYRqGUrXQ8RsnwYQvHi3JS7jxYn73wopq1Xpump?maker=6P4aHkv7oTbwMK6P57sVsejE52jNFeEvYhQMEBpNNN1U")</f>
        <v/>
      </c>
    </row>
    <row r="134">
      <c r="A134" t="inlineStr">
        <is>
          <t>GUkAbPWCZFAdN1fE34tU6r7hSqWHBxYY761KN3BZpump</t>
        </is>
      </c>
      <c r="B134" t="inlineStr">
        <is>
          <t>Eliezer</t>
        </is>
      </c>
      <c r="C134" t="n">
        <v>1</v>
      </c>
      <c r="D134" t="n">
        <v>0.221</v>
      </c>
      <c r="E134" t="n">
        <v>-1</v>
      </c>
      <c r="F134" t="n">
        <v>1.7</v>
      </c>
      <c r="G134" t="n">
        <v>1.92</v>
      </c>
      <c r="H134" t="n">
        <v>1</v>
      </c>
      <c r="I134" t="n">
        <v>1</v>
      </c>
      <c r="J134" t="n">
        <v>-1</v>
      </c>
      <c r="K134" t="n">
        <v>-1</v>
      </c>
      <c r="L134">
        <f>HYPERLINK("https://www.defined.fi/sol/GUkAbPWCZFAdN1fE34tU6r7hSqWHBxYY761KN3BZpump?maker=6P4aHkv7oTbwMK6P57sVsejE52jNFeEvYhQMEBpNNN1U","https://www.defined.fi/sol/GUkAbPWCZFAdN1fE34tU6r7hSqWHBxYY761KN3BZpump?maker=6P4aHkv7oTbwMK6P57sVsejE52jNFeEvYhQMEBpNNN1U")</f>
        <v/>
      </c>
      <c r="M134">
        <f>HYPERLINK("https://dexscreener.com/solana/GUkAbPWCZFAdN1fE34tU6r7hSqWHBxYY761KN3BZpump?maker=6P4aHkv7oTbwMK6P57sVsejE52jNFeEvYhQMEBpNNN1U","https://dexscreener.com/solana/GUkAbPWCZFAdN1fE34tU6r7hSqWHBxYY761KN3BZpump?maker=6P4aHkv7oTbwMK6P57sVsejE52jNFeEvYhQMEBpNNN1U")</f>
        <v/>
      </c>
    </row>
    <row r="135">
      <c r="A135" t="inlineStr">
        <is>
          <t>BscPkzEMYvBVMEscjKznb5Zs6yxs5o1gRADxNFiVpump</t>
        </is>
      </c>
      <c r="B135" t="inlineStr">
        <is>
          <t>Tilly</t>
        </is>
      </c>
      <c r="C135" t="n">
        <v>1</v>
      </c>
      <c r="D135" t="n">
        <v>0.3</v>
      </c>
      <c r="E135" t="n">
        <v>-1</v>
      </c>
      <c r="F135" t="n">
        <v>2.92</v>
      </c>
      <c r="G135" t="n">
        <v>3.22</v>
      </c>
      <c r="H135" t="n">
        <v>1</v>
      </c>
      <c r="I135" t="n">
        <v>1</v>
      </c>
      <c r="J135" t="n">
        <v>-1</v>
      </c>
      <c r="K135" t="n">
        <v>-1</v>
      </c>
      <c r="L135">
        <f>HYPERLINK("https://www.defined.fi/sol/BscPkzEMYvBVMEscjKznb5Zs6yxs5o1gRADxNFiVpump?maker=6P4aHkv7oTbwMK6P57sVsejE52jNFeEvYhQMEBpNNN1U","https://www.defined.fi/sol/BscPkzEMYvBVMEscjKznb5Zs6yxs5o1gRADxNFiVpump?maker=6P4aHkv7oTbwMK6P57sVsejE52jNFeEvYhQMEBpNNN1U")</f>
        <v/>
      </c>
      <c r="M135">
        <f>HYPERLINK("https://dexscreener.com/solana/BscPkzEMYvBVMEscjKznb5Zs6yxs5o1gRADxNFiVpump?maker=6P4aHkv7oTbwMK6P57sVsejE52jNFeEvYhQMEBpNNN1U","https://dexscreener.com/solana/BscPkzEMYvBVMEscjKznb5Zs6yxs5o1gRADxNFiVpump?maker=6P4aHkv7oTbwMK6P57sVsejE52jNFeEvYhQMEBpNNN1U")</f>
        <v/>
      </c>
    </row>
    <row r="136">
      <c r="A136" t="inlineStr">
        <is>
          <t>9WeaK79iNvbtivCaw9RfuKwopPL3we2t8rK6ZaSapump</t>
        </is>
      </c>
      <c r="B136" t="inlineStr">
        <is>
          <t>burrito</t>
        </is>
      </c>
      <c r="C136" t="n">
        <v>1</v>
      </c>
      <c r="D136" t="n">
        <v>-1.66</v>
      </c>
      <c r="E136" t="n">
        <v>-1</v>
      </c>
      <c r="F136" t="n">
        <v>2.36</v>
      </c>
      <c r="G136" t="n">
        <v>0.706</v>
      </c>
      <c r="H136" t="n">
        <v>1</v>
      </c>
      <c r="I136" t="n">
        <v>1</v>
      </c>
      <c r="J136" t="n">
        <v>-1</v>
      </c>
      <c r="K136" t="n">
        <v>-1</v>
      </c>
      <c r="L136">
        <f>HYPERLINK("https://www.defined.fi/sol/9WeaK79iNvbtivCaw9RfuKwopPL3we2t8rK6ZaSapump?maker=6P4aHkv7oTbwMK6P57sVsejE52jNFeEvYhQMEBpNNN1U","https://www.defined.fi/sol/9WeaK79iNvbtivCaw9RfuKwopPL3we2t8rK6ZaSapump?maker=6P4aHkv7oTbwMK6P57sVsejE52jNFeEvYhQMEBpNNN1U")</f>
        <v/>
      </c>
      <c r="M136">
        <f>HYPERLINK("https://dexscreener.com/solana/9WeaK79iNvbtivCaw9RfuKwopPL3we2t8rK6ZaSapump?maker=6P4aHkv7oTbwMK6P57sVsejE52jNFeEvYhQMEBpNNN1U","https://dexscreener.com/solana/9WeaK79iNvbtivCaw9RfuKwopPL3we2t8rK6ZaSapump?maker=6P4aHkv7oTbwMK6P57sVsejE52jNFeEvYhQMEBpNNN1U")</f>
        <v/>
      </c>
    </row>
    <row r="137">
      <c r="A137" t="inlineStr">
        <is>
          <t>DRUrxrxmFvDhDKc2a1Pivp8uSv1zFxmvDk3WNbG4pump</t>
        </is>
      </c>
      <c r="B137" t="inlineStr">
        <is>
          <t>sixpencil</t>
        </is>
      </c>
      <c r="C137" t="n">
        <v>1</v>
      </c>
      <c r="D137" t="n">
        <v>0.378</v>
      </c>
      <c r="E137" t="n">
        <v>-1</v>
      </c>
      <c r="F137" t="n">
        <v>1.96</v>
      </c>
      <c r="G137" t="n">
        <v>2.34</v>
      </c>
      <c r="H137" t="n">
        <v>1</v>
      </c>
      <c r="I137" t="n">
        <v>1</v>
      </c>
      <c r="J137" t="n">
        <v>-1</v>
      </c>
      <c r="K137" t="n">
        <v>-1</v>
      </c>
      <c r="L137">
        <f>HYPERLINK("https://www.defined.fi/sol/DRUrxrxmFvDhDKc2a1Pivp8uSv1zFxmvDk3WNbG4pump?maker=6P4aHkv7oTbwMK6P57sVsejE52jNFeEvYhQMEBpNNN1U","https://www.defined.fi/sol/DRUrxrxmFvDhDKc2a1Pivp8uSv1zFxmvDk3WNbG4pump?maker=6P4aHkv7oTbwMK6P57sVsejE52jNFeEvYhQMEBpNNN1U")</f>
        <v/>
      </c>
      <c r="M137">
        <f>HYPERLINK("https://dexscreener.com/solana/DRUrxrxmFvDhDKc2a1Pivp8uSv1zFxmvDk3WNbG4pump?maker=6P4aHkv7oTbwMK6P57sVsejE52jNFeEvYhQMEBpNNN1U","https://dexscreener.com/solana/DRUrxrxmFvDhDKc2a1Pivp8uSv1zFxmvDk3WNbG4pump?maker=6P4aHkv7oTbwMK6P57sVsejE52jNFeEvYhQMEBpNNN1U")</f>
        <v/>
      </c>
    </row>
    <row r="138">
      <c r="A138" t="inlineStr">
        <is>
          <t>BpRcSgB44bVDqXP8PC2ooDTMtCyCvKmh5s7mtt8Lpump</t>
        </is>
      </c>
      <c r="B138" t="inlineStr">
        <is>
          <t>U+3000</t>
        </is>
      </c>
      <c r="C138" t="n">
        <v>1</v>
      </c>
      <c r="D138" t="n">
        <v>-0.76</v>
      </c>
      <c r="E138" t="n">
        <v>-1</v>
      </c>
      <c r="F138" t="n">
        <v>1.96</v>
      </c>
      <c r="G138" t="n">
        <v>1.2</v>
      </c>
      <c r="H138" t="n">
        <v>1</v>
      </c>
      <c r="I138" t="n">
        <v>1</v>
      </c>
      <c r="J138" t="n">
        <v>-1</v>
      </c>
      <c r="K138" t="n">
        <v>-1</v>
      </c>
      <c r="L138">
        <f>HYPERLINK("https://www.defined.fi/sol/BpRcSgB44bVDqXP8PC2ooDTMtCyCvKmh5s7mtt8Lpump?maker=6P4aHkv7oTbwMK6P57sVsejE52jNFeEvYhQMEBpNNN1U","https://www.defined.fi/sol/BpRcSgB44bVDqXP8PC2ooDTMtCyCvKmh5s7mtt8Lpump?maker=6P4aHkv7oTbwMK6P57sVsejE52jNFeEvYhQMEBpNNN1U")</f>
        <v/>
      </c>
      <c r="M138">
        <f>HYPERLINK("https://dexscreener.com/solana/BpRcSgB44bVDqXP8PC2ooDTMtCyCvKmh5s7mtt8Lpump?maker=6P4aHkv7oTbwMK6P57sVsejE52jNFeEvYhQMEBpNNN1U","https://dexscreener.com/solana/BpRcSgB44bVDqXP8PC2ooDTMtCyCvKmh5s7mtt8Lpump?maker=6P4aHkv7oTbwMK6P57sVsejE52jNFeEvYhQMEBpNNN1U")</f>
        <v/>
      </c>
    </row>
    <row r="139">
      <c r="A139" t="inlineStr">
        <is>
          <t>HdNhnm1SWRjWasAWKHvnnc37EwVBMfaeX4YJxR8Bpump</t>
        </is>
      </c>
      <c r="B139" t="inlineStr">
        <is>
          <t>FARTNANNY</t>
        </is>
      </c>
      <c r="C139" t="n">
        <v>1</v>
      </c>
      <c r="D139" t="n">
        <v>-0.652</v>
      </c>
      <c r="E139" t="n">
        <v>-1</v>
      </c>
      <c r="F139" t="n">
        <v>1.96</v>
      </c>
      <c r="G139" t="n">
        <v>1.31</v>
      </c>
      <c r="H139" t="n">
        <v>1</v>
      </c>
      <c r="I139" t="n">
        <v>1</v>
      </c>
      <c r="J139" t="n">
        <v>-1</v>
      </c>
      <c r="K139" t="n">
        <v>-1</v>
      </c>
      <c r="L139">
        <f>HYPERLINK("https://www.defined.fi/sol/HdNhnm1SWRjWasAWKHvnnc37EwVBMfaeX4YJxR8Bpump?maker=6P4aHkv7oTbwMK6P57sVsejE52jNFeEvYhQMEBpNNN1U","https://www.defined.fi/sol/HdNhnm1SWRjWasAWKHvnnc37EwVBMfaeX4YJxR8Bpump?maker=6P4aHkv7oTbwMK6P57sVsejE52jNFeEvYhQMEBpNNN1U")</f>
        <v/>
      </c>
      <c r="M139">
        <f>HYPERLINK("https://dexscreener.com/solana/HdNhnm1SWRjWasAWKHvnnc37EwVBMfaeX4YJxR8Bpump?maker=6P4aHkv7oTbwMK6P57sVsejE52jNFeEvYhQMEBpNNN1U","https://dexscreener.com/solana/HdNhnm1SWRjWasAWKHvnnc37EwVBMfaeX4YJxR8Bpump?maker=6P4aHkv7oTbwMK6P57sVsejE52jNFeEvYhQMEBpNNN1U")</f>
        <v/>
      </c>
    </row>
    <row r="140">
      <c r="A140" t="inlineStr">
        <is>
          <t>GK3CNto9FrYWVPgf1s7hNRomEZN3i92gLHD4gJ6Hpump</t>
        </is>
      </c>
      <c r="B140" t="inlineStr">
        <is>
          <t>CULT</t>
        </is>
      </c>
      <c r="C140" t="n">
        <v>1</v>
      </c>
      <c r="D140" t="n">
        <v>0.227</v>
      </c>
      <c r="E140" t="n">
        <v>-1</v>
      </c>
      <c r="F140" t="n">
        <v>1.6</v>
      </c>
      <c r="G140" t="n">
        <v>1.82</v>
      </c>
      <c r="H140" t="n">
        <v>1</v>
      </c>
      <c r="I140" t="n">
        <v>1</v>
      </c>
      <c r="J140" t="n">
        <v>-1</v>
      </c>
      <c r="K140" t="n">
        <v>-1</v>
      </c>
      <c r="L140">
        <f>HYPERLINK("https://www.defined.fi/sol/GK3CNto9FrYWVPgf1s7hNRomEZN3i92gLHD4gJ6Hpump?maker=6P4aHkv7oTbwMK6P57sVsejE52jNFeEvYhQMEBpNNN1U","https://www.defined.fi/sol/GK3CNto9FrYWVPgf1s7hNRomEZN3i92gLHD4gJ6Hpump?maker=6P4aHkv7oTbwMK6P57sVsejE52jNFeEvYhQMEBpNNN1U")</f>
        <v/>
      </c>
      <c r="M140">
        <f>HYPERLINK("https://dexscreener.com/solana/GK3CNto9FrYWVPgf1s7hNRomEZN3i92gLHD4gJ6Hpump?maker=6P4aHkv7oTbwMK6P57sVsejE52jNFeEvYhQMEBpNNN1U","https://dexscreener.com/solana/GK3CNto9FrYWVPgf1s7hNRomEZN3i92gLHD4gJ6Hpump?maker=6P4aHkv7oTbwMK6P57sVsejE52jNFeEvYhQMEBpNNN1U")</f>
        <v/>
      </c>
    </row>
    <row r="141">
      <c r="A141" t="inlineStr">
        <is>
          <t>86jRzWPU4sy5evpQ2Mmk86UuPS4wcopik6NZMHSqpump</t>
        </is>
      </c>
      <c r="B141" t="inlineStr">
        <is>
          <t>[invalid]</t>
        </is>
      </c>
      <c r="C141" t="n">
        <v>1</v>
      </c>
      <c r="D141" t="n">
        <v>1.6</v>
      </c>
      <c r="E141" t="n">
        <v>0.54</v>
      </c>
      <c r="F141" t="n">
        <v>2.95</v>
      </c>
      <c r="G141" t="n">
        <v>4.55</v>
      </c>
      <c r="H141" t="n">
        <v>1</v>
      </c>
      <c r="I141" t="n">
        <v>2</v>
      </c>
      <c r="J141" t="n">
        <v>-1</v>
      </c>
      <c r="K141" t="n">
        <v>-1</v>
      </c>
      <c r="L141">
        <f>HYPERLINK("https://www.defined.fi/sol/86jRzWPU4sy5evpQ2Mmk86UuPS4wcopik6NZMHSqpump?maker=6P4aHkv7oTbwMK6P57sVsejE52jNFeEvYhQMEBpNNN1U","https://www.defined.fi/sol/86jRzWPU4sy5evpQ2Mmk86UuPS4wcopik6NZMHSqpump?maker=6P4aHkv7oTbwMK6P57sVsejE52jNFeEvYhQMEBpNNN1U")</f>
        <v/>
      </c>
      <c r="M141">
        <f>HYPERLINK("https://dexscreener.com/solana/86jRzWPU4sy5evpQ2Mmk86UuPS4wcopik6NZMHSqpump?maker=6P4aHkv7oTbwMK6P57sVsejE52jNFeEvYhQMEBpNNN1U","https://dexscreener.com/solana/86jRzWPU4sy5evpQ2Mmk86UuPS4wcopik6NZMHSqpump?maker=6P4aHkv7oTbwMK6P57sVsejE52jNFeEvYhQMEBpNNN1U")</f>
        <v/>
      </c>
    </row>
    <row r="142">
      <c r="A142" t="inlineStr">
        <is>
          <t>uoKeFHf4XVPhjGabVVCaa6bxSMFzJCfkMHEEzcLpump</t>
        </is>
      </c>
      <c r="B142" t="inlineStr">
        <is>
          <t>tall</t>
        </is>
      </c>
      <c r="C142" t="n">
        <v>1</v>
      </c>
      <c r="D142" t="n">
        <v>-2.14</v>
      </c>
      <c r="E142" t="n">
        <v>-1</v>
      </c>
      <c r="F142" t="n">
        <v>4</v>
      </c>
      <c r="G142" t="n">
        <v>1.85</v>
      </c>
      <c r="H142" t="n">
        <v>2</v>
      </c>
      <c r="I142" t="n">
        <v>1</v>
      </c>
      <c r="J142" t="n">
        <v>-1</v>
      </c>
      <c r="K142" t="n">
        <v>-1</v>
      </c>
      <c r="L142">
        <f>HYPERLINK("https://www.defined.fi/sol/uoKeFHf4XVPhjGabVVCaa6bxSMFzJCfkMHEEzcLpump?maker=6P4aHkv7oTbwMK6P57sVsejE52jNFeEvYhQMEBpNNN1U","https://www.defined.fi/sol/uoKeFHf4XVPhjGabVVCaa6bxSMFzJCfkMHEEzcLpump?maker=6P4aHkv7oTbwMK6P57sVsejE52jNFeEvYhQMEBpNNN1U")</f>
        <v/>
      </c>
      <c r="M142">
        <f>HYPERLINK("https://dexscreener.com/solana/uoKeFHf4XVPhjGabVVCaa6bxSMFzJCfkMHEEzcLpump?maker=6P4aHkv7oTbwMK6P57sVsejE52jNFeEvYhQMEBpNNN1U","https://dexscreener.com/solana/uoKeFHf4XVPhjGabVVCaa6bxSMFzJCfkMHEEzcLpump?maker=6P4aHkv7oTbwMK6P57sVsejE52jNFeEvYhQMEBpNNN1U")</f>
        <v/>
      </c>
    </row>
    <row r="143">
      <c r="A143" t="inlineStr">
        <is>
          <t>5wUoNHQCZjATGb5RRm1sCrhuaDXCGAN81Q3Yjferpump</t>
        </is>
      </c>
      <c r="B143" t="inlineStr">
        <is>
          <t>mindfk</t>
        </is>
      </c>
      <c r="C143" t="n">
        <v>1</v>
      </c>
      <c r="D143" t="n">
        <v>13.79</v>
      </c>
      <c r="E143" t="n">
        <v>-1</v>
      </c>
      <c r="F143" t="n">
        <v>4.89</v>
      </c>
      <c r="G143" t="n">
        <v>18.68</v>
      </c>
      <c r="H143" t="n">
        <v>1</v>
      </c>
      <c r="I143" t="n">
        <v>4</v>
      </c>
      <c r="J143" t="n">
        <v>-1</v>
      </c>
      <c r="K143" t="n">
        <v>-1</v>
      </c>
      <c r="L143">
        <f>HYPERLINK("https://www.defined.fi/sol/5wUoNHQCZjATGb5RRm1sCrhuaDXCGAN81Q3Yjferpump?maker=6P4aHkv7oTbwMK6P57sVsejE52jNFeEvYhQMEBpNNN1U","https://www.defined.fi/sol/5wUoNHQCZjATGb5RRm1sCrhuaDXCGAN81Q3Yjferpump?maker=6P4aHkv7oTbwMK6P57sVsejE52jNFeEvYhQMEBpNNN1U")</f>
        <v/>
      </c>
      <c r="M143">
        <f>HYPERLINK("https://dexscreener.com/solana/5wUoNHQCZjATGb5RRm1sCrhuaDXCGAN81Q3Yjferpump?maker=6P4aHkv7oTbwMK6P57sVsejE52jNFeEvYhQMEBpNNN1U","https://dexscreener.com/solana/5wUoNHQCZjATGb5RRm1sCrhuaDXCGAN81Q3Yjferpump?maker=6P4aHkv7oTbwMK6P57sVsejE52jNFeEvYhQMEBpNNN1U")</f>
        <v/>
      </c>
    </row>
    <row r="144">
      <c r="A144" t="inlineStr">
        <is>
          <t>J5LJ1XoeqfR81YgsidXKTXMV1a6F1Ux9cKBLN5Uipump</t>
        </is>
      </c>
      <c r="B144" t="inlineStr">
        <is>
          <t>mindfk</t>
        </is>
      </c>
      <c r="C144" t="n">
        <v>1</v>
      </c>
      <c r="D144" t="n">
        <v>-0.188</v>
      </c>
      <c r="E144" t="n">
        <v>-1</v>
      </c>
      <c r="F144" t="n">
        <v>2.98</v>
      </c>
      <c r="G144" t="n">
        <v>2.79</v>
      </c>
      <c r="H144" t="n">
        <v>1</v>
      </c>
      <c r="I144" t="n">
        <v>1</v>
      </c>
      <c r="J144" t="n">
        <v>-1</v>
      </c>
      <c r="K144" t="n">
        <v>-1</v>
      </c>
      <c r="L144">
        <f>HYPERLINK("https://www.defined.fi/sol/J5LJ1XoeqfR81YgsidXKTXMV1a6F1Ux9cKBLN5Uipump?maker=6P4aHkv7oTbwMK6P57sVsejE52jNFeEvYhQMEBpNNN1U","https://www.defined.fi/sol/J5LJ1XoeqfR81YgsidXKTXMV1a6F1Ux9cKBLN5Uipump?maker=6P4aHkv7oTbwMK6P57sVsejE52jNFeEvYhQMEBpNNN1U")</f>
        <v/>
      </c>
      <c r="M144">
        <f>HYPERLINK("https://dexscreener.com/solana/J5LJ1XoeqfR81YgsidXKTXMV1a6F1Ux9cKBLN5Uipump?maker=6P4aHkv7oTbwMK6P57sVsejE52jNFeEvYhQMEBpNNN1U","https://dexscreener.com/solana/J5LJ1XoeqfR81YgsidXKTXMV1a6F1Ux9cKBLN5Uipump?maker=6P4aHkv7oTbwMK6P57sVsejE52jNFeEvYhQMEBpNNN1U")</f>
        <v/>
      </c>
    </row>
    <row r="145">
      <c r="A145" t="inlineStr">
        <is>
          <t>8GRcLi4k6YbFAZn54HPELTdoVXdeTu1BXPmJqbgdpump</t>
        </is>
      </c>
      <c r="B145" t="inlineStr">
        <is>
          <t>wow</t>
        </is>
      </c>
      <c r="C145" t="n">
        <v>1</v>
      </c>
      <c r="D145" t="n">
        <v>-1.56</v>
      </c>
      <c r="E145" t="n">
        <v>-1</v>
      </c>
      <c r="F145" t="n">
        <v>3.07</v>
      </c>
      <c r="G145" t="n">
        <v>1.5</v>
      </c>
      <c r="H145" t="n">
        <v>1</v>
      </c>
      <c r="I145" t="n">
        <v>1</v>
      </c>
      <c r="J145" t="n">
        <v>-1</v>
      </c>
      <c r="K145" t="n">
        <v>-1</v>
      </c>
      <c r="L145">
        <f>HYPERLINK("https://www.defined.fi/sol/8GRcLi4k6YbFAZn54HPELTdoVXdeTu1BXPmJqbgdpump?maker=6P4aHkv7oTbwMK6P57sVsejE52jNFeEvYhQMEBpNNN1U","https://www.defined.fi/sol/8GRcLi4k6YbFAZn54HPELTdoVXdeTu1BXPmJqbgdpump?maker=6P4aHkv7oTbwMK6P57sVsejE52jNFeEvYhQMEBpNNN1U")</f>
        <v/>
      </c>
      <c r="M145">
        <f>HYPERLINK("https://dexscreener.com/solana/8GRcLi4k6YbFAZn54HPELTdoVXdeTu1BXPmJqbgdpump?maker=6P4aHkv7oTbwMK6P57sVsejE52jNFeEvYhQMEBpNNN1U","https://dexscreener.com/solana/8GRcLi4k6YbFAZn54HPELTdoVXdeTu1BXPmJqbgdpump?maker=6P4aHkv7oTbwMK6P57sVsejE52jNFeEvYhQMEBpNNN1U")</f>
        <v/>
      </c>
    </row>
    <row r="146">
      <c r="A146" t="inlineStr">
        <is>
          <t>DbLX7qixm3MtruPNuQEnVYu8QFDoxMDu3wx19GCLpump</t>
        </is>
      </c>
      <c r="B146" t="inlineStr">
        <is>
          <t>word</t>
        </is>
      </c>
      <c r="C146" t="n">
        <v>1</v>
      </c>
      <c r="D146" t="n">
        <v>0.005</v>
      </c>
      <c r="E146" t="n">
        <v>0</v>
      </c>
      <c r="F146" t="n">
        <v>2.93</v>
      </c>
      <c r="G146" t="n">
        <v>2.94</v>
      </c>
      <c r="H146" t="n">
        <v>1</v>
      </c>
      <c r="I146" t="n">
        <v>1</v>
      </c>
      <c r="J146" t="n">
        <v>-1</v>
      </c>
      <c r="K146" t="n">
        <v>-1</v>
      </c>
      <c r="L146">
        <f>HYPERLINK("https://www.defined.fi/sol/DbLX7qixm3MtruPNuQEnVYu8QFDoxMDu3wx19GCLpump?maker=6P4aHkv7oTbwMK6P57sVsejE52jNFeEvYhQMEBpNNN1U","https://www.defined.fi/sol/DbLX7qixm3MtruPNuQEnVYu8QFDoxMDu3wx19GCLpump?maker=6P4aHkv7oTbwMK6P57sVsejE52jNFeEvYhQMEBpNNN1U")</f>
        <v/>
      </c>
      <c r="M146">
        <f>HYPERLINK("https://dexscreener.com/solana/DbLX7qixm3MtruPNuQEnVYu8QFDoxMDu3wx19GCLpump?maker=6P4aHkv7oTbwMK6P57sVsejE52jNFeEvYhQMEBpNNN1U","https://dexscreener.com/solana/DbLX7qixm3MtruPNuQEnVYu8QFDoxMDu3wx19GCLpump?maker=6P4aHkv7oTbwMK6P57sVsejE52jNFeEvYhQMEBpNNN1U")</f>
        <v/>
      </c>
    </row>
    <row r="147">
      <c r="A147" t="inlineStr">
        <is>
          <t>7ndLEE3YXJqSNzxK7coGSxYvNbqdY2b7Zqri3XuGDLuP</t>
        </is>
      </c>
      <c r="B147" t="inlineStr">
        <is>
          <t>unknown_7ndL</t>
        </is>
      </c>
      <c r="C147" t="n">
        <v>1</v>
      </c>
      <c r="D147" t="n">
        <v>-0.552</v>
      </c>
      <c r="E147" t="n">
        <v>-0.09</v>
      </c>
      <c r="F147" t="n">
        <v>6.03</v>
      </c>
      <c r="G147" t="n">
        <v>5.48</v>
      </c>
      <c r="H147" t="n">
        <v>2</v>
      </c>
      <c r="I147" t="n">
        <v>2</v>
      </c>
      <c r="J147" t="n">
        <v>-1</v>
      </c>
      <c r="K147" t="n">
        <v>-1</v>
      </c>
      <c r="L147">
        <f>HYPERLINK("https://www.defined.fi/sol/7ndLEE3YXJqSNzxK7coGSxYvNbqdY2b7Zqri3XuGDLuP?maker=6P4aHkv7oTbwMK6P57sVsejE52jNFeEvYhQMEBpNNN1U","https://www.defined.fi/sol/7ndLEE3YXJqSNzxK7coGSxYvNbqdY2b7Zqri3XuGDLuP?maker=6P4aHkv7oTbwMK6P57sVsejE52jNFeEvYhQMEBpNNN1U")</f>
        <v/>
      </c>
      <c r="M147">
        <f>HYPERLINK("https://dexscreener.com/solana/7ndLEE3YXJqSNzxK7coGSxYvNbqdY2b7Zqri3XuGDLuP?maker=6P4aHkv7oTbwMK6P57sVsejE52jNFeEvYhQMEBpNNN1U","https://dexscreener.com/solana/7ndLEE3YXJqSNzxK7coGSxYvNbqdY2b7Zqri3XuGDLuP?maker=6P4aHkv7oTbwMK6P57sVsejE52jNFeEvYhQMEBpNNN1U")</f>
        <v/>
      </c>
    </row>
    <row r="148">
      <c r="A148" t="inlineStr">
        <is>
          <t>Z19ibmkwxW2tWPX7F3EBA8HhuwCkRzSWfNXrN5Ppump</t>
        </is>
      </c>
      <c r="B148" t="inlineStr">
        <is>
          <t>unknown_Z19i</t>
        </is>
      </c>
      <c r="C148" t="n">
        <v>1</v>
      </c>
      <c r="D148" t="n">
        <v>0.801</v>
      </c>
      <c r="E148" t="n">
        <v>0.22</v>
      </c>
      <c r="F148" t="n">
        <v>3.68</v>
      </c>
      <c r="G148" t="n">
        <v>4.48</v>
      </c>
      <c r="H148" t="n">
        <v>2</v>
      </c>
      <c r="I148" t="n">
        <v>3</v>
      </c>
      <c r="J148" t="n">
        <v>-1</v>
      </c>
      <c r="K148" t="n">
        <v>-1</v>
      </c>
      <c r="L148">
        <f>HYPERLINK("https://www.defined.fi/sol/Z19ibmkwxW2tWPX7F3EBA8HhuwCkRzSWfNXrN5Ppump?maker=6P4aHkv7oTbwMK6P57sVsejE52jNFeEvYhQMEBpNNN1U","https://www.defined.fi/sol/Z19ibmkwxW2tWPX7F3EBA8HhuwCkRzSWfNXrN5Ppump?maker=6P4aHkv7oTbwMK6P57sVsejE52jNFeEvYhQMEBpNNN1U")</f>
        <v/>
      </c>
      <c r="M148">
        <f>HYPERLINK("https://dexscreener.com/solana/Z19ibmkwxW2tWPX7F3EBA8HhuwCkRzSWfNXrN5Ppump?maker=6P4aHkv7oTbwMK6P57sVsejE52jNFeEvYhQMEBpNNN1U","https://dexscreener.com/solana/Z19ibmkwxW2tWPX7F3EBA8HhuwCkRzSWfNXrN5Ppump?maker=6P4aHkv7oTbwMK6P57sVsejE52jNFeEvYhQMEBpNNN1U")</f>
        <v/>
      </c>
    </row>
    <row r="149">
      <c r="A149" t="inlineStr">
        <is>
          <t>5bMiFxQUwqex6d4QEQB5LJfEK8B3fV1DVr7PADnupump</t>
        </is>
      </c>
      <c r="B149" t="inlineStr">
        <is>
          <t>NORVID</t>
        </is>
      </c>
      <c r="C149" t="n">
        <v>1</v>
      </c>
      <c r="D149" t="n">
        <v>-0.449</v>
      </c>
      <c r="E149" t="n">
        <v>-0.15</v>
      </c>
      <c r="F149" t="n">
        <v>2.94</v>
      </c>
      <c r="G149" t="n">
        <v>2.49</v>
      </c>
      <c r="H149" t="n">
        <v>1</v>
      </c>
      <c r="I149" t="n">
        <v>1</v>
      </c>
      <c r="J149" t="n">
        <v>-1</v>
      </c>
      <c r="K149" t="n">
        <v>-1</v>
      </c>
      <c r="L149">
        <f>HYPERLINK("https://www.defined.fi/sol/5bMiFxQUwqex6d4QEQB5LJfEK8B3fV1DVr7PADnupump?maker=6P4aHkv7oTbwMK6P57sVsejE52jNFeEvYhQMEBpNNN1U","https://www.defined.fi/sol/5bMiFxQUwqex6d4QEQB5LJfEK8B3fV1DVr7PADnupump?maker=6P4aHkv7oTbwMK6P57sVsejE52jNFeEvYhQMEBpNNN1U")</f>
        <v/>
      </c>
      <c r="M149">
        <f>HYPERLINK("https://dexscreener.com/solana/5bMiFxQUwqex6d4QEQB5LJfEK8B3fV1DVr7PADnupump?maker=6P4aHkv7oTbwMK6P57sVsejE52jNFeEvYhQMEBpNNN1U","https://dexscreener.com/solana/5bMiFxQUwqex6d4QEQB5LJfEK8B3fV1DVr7PADnupump?maker=6P4aHkv7oTbwMK6P57sVsejE52jNFeEvYhQMEBpNNN1U")</f>
        <v/>
      </c>
    </row>
    <row r="150">
      <c r="A150" t="inlineStr">
        <is>
          <t>9axpDa1N4Nq7PTeVVPaXjiDCSdJc5TjszA3nSuqapump</t>
        </is>
      </c>
      <c r="B150" t="inlineStr">
        <is>
          <t>cvlt</t>
        </is>
      </c>
      <c r="C150" t="n">
        <v>1</v>
      </c>
      <c r="D150" t="n">
        <v>5.42</v>
      </c>
      <c r="E150" t="n">
        <v>0.71</v>
      </c>
      <c r="F150" t="n">
        <v>7.59</v>
      </c>
      <c r="G150" t="n">
        <v>13</v>
      </c>
      <c r="H150" t="n">
        <v>4</v>
      </c>
      <c r="I150" t="n">
        <v>4</v>
      </c>
      <c r="J150" t="n">
        <v>-1</v>
      </c>
      <c r="K150" t="n">
        <v>-1</v>
      </c>
      <c r="L150">
        <f>HYPERLINK("https://www.defined.fi/sol/9axpDa1N4Nq7PTeVVPaXjiDCSdJc5TjszA3nSuqapump?maker=6P4aHkv7oTbwMK6P57sVsejE52jNFeEvYhQMEBpNNN1U","https://www.defined.fi/sol/9axpDa1N4Nq7PTeVVPaXjiDCSdJc5TjszA3nSuqapump?maker=6P4aHkv7oTbwMK6P57sVsejE52jNFeEvYhQMEBpNNN1U")</f>
        <v/>
      </c>
      <c r="M150">
        <f>HYPERLINK("https://dexscreener.com/solana/9axpDa1N4Nq7PTeVVPaXjiDCSdJc5TjszA3nSuqapump?maker=6P4aHkv7oTbwMK6P57sVsejE52jNFeEvYhQMEBpNNN1U","https://dexscreener.com/solana/9axpDa1N4Nq7PTeVVPaXjiDCSdJc5TjszA3nSuqapump?maker=6P4aHkv7oTbwMK6P57sVsejE52jNFeEvYhQMEBpNNN1U")</f>
        <v/>
      </c>
    </row>
    <row r="151">
      <c r="A151" t="inlineStr">
        <is>
          <t>6ssPmoowAdCemH6RbCLr5q238gkr5XAZkw4NpguLpump</t>
        </is>
      </c>
      <c r="B151" t="inlineStr">
        <is>
          <t>CHICKEN</t>
        </is>
      </c>
      <c r="C151" t="n">
        <v>1</v>
      </c>
      <c r="D151" t="n">
        <v>-1.02</v>
      </c>
      <c r="E151" t="n">
        <v>-1</v>
      </c>
      <c r="F151" t="n">
        <v>1.97</v>
      </c>
      <c r="G151" t="n">
        <v>0.952</v>
      </c>
      <c r="H151" t="n">
        <v>1</v>
      </c>
      <c r="I151" t="n">
        <v>1</v>
      </c>
      <c r="J151" t="n">
        <v>-1</v>
      </c>
      <c r="K151" t="n">
        <v>-1</v>
      </c>
      <c r="L151">
        <f>HYPERLINK("https://www.defined.fi/sol/6ssPmoowAdCemH6RbCLr5q238gkr5XAZkw4NpguLpump?maker=6P4aHkv7oTbwMK6P57sVsejE52jNFeEvYhQMEBpNNN1U","https://www.defined.fi/sol/6ssPmoowAdCemH6RbCLr5q238gkr5XAZkw4NpguLpump?maker=6P4aHkv7oTbwMK6P57sVsejE52jNFeEvYhQMEBpNNN1U")</f>
        <v/>
      </c>
      <c r="M151">
        <f>HYPERLINK("https://dexscreener.com/solana/6ssPmoowAdCemH6RbCLr5q238gkr5XAZkw4NpguLpump?maker=6P4aHkv7oTbwMK6P57sVsejE52jNFeEvYhQMEBpNNN1U","https://dexscreener.com/solana/6ssPmoowAdCemH6RbCLr5q238gkr5XAZkw4NpguLpump?maker=6P4aHkv7oTbwMK6P57sVsejE52jNFeEvYhQMEBpNNN1U")</f>
        <v/>
      </c>
    </row>
    <row r="152">
      <c r="A152" t="inlineStr">
        <is>
          <t>4s1KtPPQzyzSDNpPDAZ6kwRRbveqGggU1YeYnS4CHoir</t>
        </is>
      </c>
      <c r="B152" t="inlineStr">
        <is>
          <t>unknown_4s1K</t>
        </is>
      </c>
      <c r="C152" t="n">
        <v>1</v>
      </c>
      <c r="D152" t="n">
        <v>0.743</v>
      </c>
      <c r="E152" t="n">
        <v>0.36</v>
      </c>
      <c r="F152" t="n">
        <v>2.04</v>
      </c>
      <c r="G152" t="n">
        <v>2.78</v>
      </c>
      <c r="H152" t="n">
        <v>1</v>
      </c>
      <c r="I152" t="n">
        <v>1</v>
      </c>
      <c r="J152" t="n">
        <v>-1</v>
      </c>
      <c r="K152" t="n">
        <v>-1</v>
      </c>
      <c r="L152">
        <f>HYPERLINK("https://www.defined.fi/sol/4s1KtPPQzyzSDNpPDAZ6kwRRbveqGggU1YeYnS4CHoir?maker=6P4aHkv7oTbwMK6P57sVsejE52jNFeEvYhQMEBpNNN1U","https://www.defined.fi/sol/4s1KtPPQzyzSDNpPDAZ6kwRRbveqGggU1YeYnS4CHoir?maker=6P4aHkv7oTbwMK6P57sVsejE52jNFeEvYhQMEBpNNN1U")</f>
        <v/>
      </c>
      <c r="M152">
        <f>HYPERLINK("https://dexscreener.com/solana/4s1KtPPQzyzSDNpPDAZ6kwRRbveqGggU1YeYnS4CHoir?maker=6P4aHkv7oTbwMK6P57sVsejE52jNFeEvYhQMEBpNNN1U","https://dexscreener.com/solana/4s1KtPPQzyzSDNpPDAZ6kwRRbveqGggU1YeYnS4CHoir?maker=6P4aHkv7oTbwMK6P57sVsejE52jNFeEvYhQMEBpNNN1U")</f>
        <v/>
      </c>
    </row>
    <row r="153">
      <c r="A153" t="inlineStr">
        <is>
          <t>6L9X3nT1QugACUKVvYWU4JSQwuFz8trwUpgjEQczpump</t>
        </is>
      </c>
      <c r="B153" t="inlineStr">
        <is>
          <t>PHIL</t>
        </is>
      </c>
      <c r="C153" t="n">
        <v>1</v>
      </c>
      <c r="D153" t="n">
        <v>-1.15</v>
      </c>
      <c r="E153" t="n">
        <v>-1</v>
      </c>
      <c r="F153" t="n">
        <v>2.02</v>
      </c>
      <c r="G153" t="n">
        <v>0.871</v>
      </c>
      <c r="H153" t="n">
        <v>1</v>
      </c>
      <c r="I153" t="n">
        <v>1</v>
      </c>
      <c r="J153" t="n">
        <v>-1</v>
      </c>
      <c r="K153" t="n">
        <v>-1</v>
      </c>
      <c r="L153">
        <f>HYPERLINK("https://www.defined.fi/sol/6L9X3nT1QugACUKVvYWU4JSQwuFz8trwUpgjEQczpump?maker=6P4aHkv7oTbwMK6P57sVsejE52jNFeEvYhQMEBpNNN1U","https://www.defined.fi/sol/6L9X3nT1QugACUKVvYWU4JSQwuFz8trwUpgjEQczpump?maker=6P4aHkv7oTbwMK6P57sVsejE52jNFeEvYhQMEBpNNN1U")</f>
        <v/>
      </c>
      <c r="M153">
        <f>HYPERLINK("https://dexscreener.com/solana/6L9X3nT1QugACUKVvYWU4JSQwuFz8trwUpgjEQczpump?maker=6P4aHkv7oTbwMK6P57sVsejE52jNFeEvYhQMEBpNNN1U","https://dexscreener.com/solana/6L9X3nT1QugACUKVvYWU4JSQwuFz8trwUpgjEQczpump?maker=6P4aHkv7oTbwMK6P57sVsejE52jNFeEvYhQMEBpNNN1U")</f>
        <v/>
      </c>
    </row>
    <row r="154">
      <c r="A154" t="inlineStr">
        <is>
          <t>FdwrS2euZXsyeQfCAcnv2ViaauvcKV6U3tXZ62hGuGTU</t>
        </is>
      </c>
      <c r="B154" t="inlineStr">
        <is>
          <t>SHL0MS</t>
        </is>
      </c>
      <c r="C154" t="n">
        <v>1</v>
      </c>
      <c r="D154" t="n">
        <v>-1.11</v>
      </c>
      <c r="E154" t="n">
        <v>-0.38</v>
      </c>
      <c r="F154" t="n">
        <v>2.94</v>
      </c>
      <c r="G154" t="n">
        <v>1.83</v>
      </c>
      <c r="H154" t="n">
        <v>1</v>
      </c>
      <c r="I154" t="n">
        <v>1</v>
      </c>
      <c r="J154" t="n">
        <v>-1</v>
      </c>
      <c r="K154" t="n">
        <v>-1</v>
      </c>
      <c r="L154">
        <f>HYPERLINK("https://www.defined.fi/sol/FdwrS2euZXsyeQfCAcnv2ViaauvcKV6U3tXZ62hGuGTU?maker=6P4aHkv7oTbwMK6P57sVsejE52jNFeEvYhQMEBpNNN1U","https://www.defined.fi/sol/FdwrS2euZXsyeQfCAcnv2ViaauvcKV6U3tXZ62hGuGTU?maker=6P4aHkv7oTbwMK6P57sVsejE52jNFeEvYhQMEBpNNN1U")</f>
        <v/>
      </c>
      <c r="M154">
        <f>HYPERLINK("https://dexscreener.com/solana/FdwrS2euZXsyeQfCAcnv2ViaauvcKV6U3tXZ62hGuGTU?maker=6P4aHkv7oTbwMK6P57sVsejE52jNFeEvYhQMEBpNNN1U","https://dexscreener.com/solana/FdwrS2euZXsyeQfCAcnv2ViaauvcKV6U3tXZ62hGuGTU?maker=6P4aHkv7oTbwMK6P57sVsejE52jNFeEvYhQMEBpNNN1U")</f>
        <v/>
      </c>
    </row>
    <row r="155">
      <c r="A155" t="inlineStr">
        <is>
          <t>B78DSFahHE7vj82JRjK69zNWsBvuKe8fWP7n6mF7pump</t>
        </is>
      </c>
      <c r="B155" t="inlineStr">
        <is>
          <t>SHL0MS</t>
        </is>
      </c>
      <c r="C155" t="n">
        <v>1</v>
      </c>
      <c r="D155" t="n">
        <v>-0.347</v>
      </c>
      <c r="E155" t="n">
        <v>-0.12</v>
      </c>
      <c r="F155" t="n">
        <v>2.94</v>
      </c>
      <c r="G155" t="n">
        <v>2.59</v>
      </c>
      <c r="H155" t="n">
        <v>1</v>
      </c>
      <c r="I155" t="n">
        <v>1</v>
      </c>
      <c r="J155" t="n">
        <v>-1</v>
      </c>
      <c r="K155" t="n">
        <v>-1</v>
      </c>
      <c r="L155">
        <f>HYPERLINK("https://www.defined.fi/sol/B78DSFahHE7vj82JRjK69zNWsBvuKe8fWP7n6mF7pump?maker=6P4aHkv7oTbwMK6P57sVsejE52jNFeEvYhQMEBpNNN1U","https://www.defined.fi/sol/B78DSFahHE7vj82JRjK69zNWsBvuKe8fWP7n6mF7pump?maker=6P4aHkv7oTbwMK6P57sVsejE52jNFeEvYhQMEBpNNN1U")</f>
        <v/>
      </c>
      <c r="M155">
        <f>HYPERLINK("https://dexscreener.com/solana/B78DSFahHE7vj82JRjK69zNWsBvuKe8fWP7n6mF7pump?maker=6P4aHkv7oTbwMK6P57sVsejE52jNFeEvYhQMEBpNNN1U","https://dexscreener.com/solana/B78DSFahHE7vj82JRjK69zNWsBvuKe8fWP7n6mF7pump?maker=6P4aHkv7oTbwMK6P57sVsejE52jNFeEvYhQMEBpNNN1U")</f>
        <v/>
      </c>
    </row>
    <row r="156">
      <c r="A156" t="inlineStr">
        <is>
          <t>FCGDDio5DuhujHcRQCDbXHnrcSA4pUGg2haNt7S2pump</t>
        </is>
      </c>
      <c r="B156" t="inlineStr">
        <is>
          <t>AirheadFun</t>
        </is>
      </c>
      <c r="C156" t="n">
        <v>1</v>
      </c>
      <c r="D156" t="n">
        <v>0.87</v>
      </c>
      <c r="E156" t="n">
        <v>0.3</v>
      </c>
      <c r="F156" t="n">
        <v>2.93</v>
      </c>
      <c r="G156" t="n">
        <v>3.8</v>
      </c>
      <c r="H156" t="n">
        <v>1</v>
      </c>
      <c r="I156" t="n">
        <v>1</v>
      </c>
      <c r="J156" t="n">
        <v>-1</v>
      </c>
      <c r="K156" t="n">
        <v>-1</v>
      </c>
      <c r="L156">
        <f>HYPERLINK("https://www.defined.fi/sol/FCGDDio5DuhujHcRQCDbXHnrcSA4pUGg2haNt7S2pump?maker=6P4aHkv7oTbwMK6P57sVsejE52jNFeEvYhQMEBpNNN1U","https://www.defined.fi/sol/FCGDDio5DuhujHcRQCDbXHnrcSA4pUGg2haNt7S2pump?maker=6P4aHkv7oTbwMK6P57sVsejE52jNFeEvYhQMEBpNNN1U")</f>
        <v/>
      </c>
      <c r="M156">
        <f>HYPERLINK("https://dexscreener.com/solana/FCGDDio5DuhujHcRQCDbXHnrcSA4pUGg2haNt7S2pump?maker=6P4aHkv7oTbwMK6P57sVsejE52jNFeEvYhQMEBpNNN1U","https://dexscreener.com/solana/FCGDDio5DuhujHcRQCDbXHnrcSA4pUGg2haNt7S2pump?maker=6P4aHkv7oTbwMK6P57sVsejE52jNFeEvYhQMEBpNNN1U")</f>
        <v/>
      </c>
    </row>
    <row r="157">
      <c r="A157" t="inlineStr">
        <is>
          <t>3vW9c7k9WUpyctXysxQqhnKPUy6LKLXCamqEyA9sVh4N</t>
        </is>
      </c>
      <c r="B157" t="inlineStr">
        <is>
          <t>unknown_3vW9</t>
        </is>
      </c>
      <c r="C157" t="n">
        <v>1</v>
      </c>
      <c r="D157" t="n">
        <v>-0.298</v>
      </c>
      <c r="E157" t="n">
        <v>-1</v>
      </c>
      <c r="F157" t="n">
        <v>4.81</v>
      </c>
      <c r="G157" t="n">
        <v>4.51</v>
      </c>
      <c r="H157" t="n">
        <v>1</v>
      </c>
      <c r="I157" t="n">
        <v>1</v>
      </c>
      <c r="J157" t="n">
        <v>-1</v>
      </c>
      <c r="K157" t="n">
        <v>-1</v>
      </c>
      <c r="L157">
        <f>HYPERLINK("https://www.defined.fi/sol/3vW9c7k9WUpyctXysxQqhnKPUy6LKLXCamqEyA9sVh4N?maker=6P4aHkv7oTbwMK6P57sVsejE52jNFeEvYhQMEBpNNN1U","https://www.defined.fi/sol/3vW9c7k9WUpyctXysxQqhnKPUy6LKLXCamqEyA9sVh4N?maker=6P4aHkv7oTbwMK6P57sVsejE52jNFeEvYhQMEBpNNN1U")</f>
        <v/>
      </c>
      <c r="M157">
        <f>HYPERLINK("https://dexscreener.com/solana/3vW9c7k9WUpyctXysxQqhnKPUy6LKLXCamqEyA9sVh4N?maker=6P4aHkv7oTbwMK6P57sVsejE52jNFeEvYhQMEBpNNN1U","https://dexscreener.com/solana/3vW9c7k9WUpyctXysxQqhnKPUy6LKLXCamqEyA9sVh4N?maker=6P4aHkv7oTbwMK6P57sVsejE52jNFeEvYhQMEBpNNN1U")</f>
        <v/>
      </c>
    </row>
    <row r="158">
      <c r="A158" t="inlineStr">
        <is>
          <t>J5tXLKfpQtGwtpkUfgghmtvfMbcAairCXR8KuDhipump</t>
        </is>
      </c>
      <c r="B158" t="inlineStr">
        <is>
          <t>BabyChad</t>
        </is>
      </c>
      <c r="C158" t="n">
        <v>1</v>
      </c>
      <c r="D158" t="n">
        <v>40.36</v>
      </c>
      <c r="E158" t="n">
        <v>8.289999999999999</v>
      </c>
      <c r="F158" t="n">
        <v>4.87</v>
      </c>
      <c r="G158" t="n">
        <v>45.23</v>
      </c>
      <c r="H158" t="n">
        <v>1</v>
      </c>
      <c r="I158" t="n">
        <v>12</v>
      </c>
      <c r="J158" t="n">
        <v>-1</v>
      </c>
      <c r="K158" t="n">
        <v>-1</v>
      </c>
      <c r="L158">
        <f>HYPERLINK("https://www.defined.fi/sol/J5tXLKfpQtGwtpkUfgghmtvfMbcAairCXR8KuDhipump?maker=6P4aHkv7oTbwMK6P57sVsejE52jNFeEvYhQMEBpNNN1U","https://www.defined.fi/sol/J5tXLKfpQtGwtpkUfgghmtvfMbcAairCXR8KuDhipump?maker=6P4aHkv7oTbwMK6P57sVsejE52jNFeEvYhQMEBpNNN1U")</f>
        <v/>
      </c>
      <c r="M158">
        <f>HYPERLINK("https://dexscreener.com/solana/J5tXLKfpQtGwtpkUfgghmtvfMbcAairCXR8KuDhipump?maker=6P4aHkv7oTbwMK6P57sVsejE52jNFeEvYhQMEBpNNN1U","https://dexscreener.com/solana/J5tXLKfpQtGwtpkUfgghmtvfMbcAairCXR8KuDhipump?maker=6P4aHkv7oTbwMK6P57sVsejE52jNFeEvYhQMEBpNNN1U")</f>
        <v/>
      </c>
    </row>
    <row r="159">
      <c r="A159" t="inlineStr">
        <is>
          <t>AJNk4EU8GqfangKSR8N71f6JsnQFF7YbFZ4ieetGpump</t>
        </is>
      </c>
      <c r="B159" t="inlineStr">
        <is>
          <t>DRY</t>
        </is>
      </c>
      <c r="C159" t="n">
        <v>1</v>
      </c>
      <c r="D159" t="n">
        <v>-2.22</v>
      </c>
      <c r="E159" t="n">
        <v>-1</v>
      </c>
      <c r="F159" t="n">
        <v>2.79</v>
      </c>
      <c r="G159" t="n">
        <v>0.5649999999999999</v>
      </c>
      <c r="H159" t="n">
        <v>1</v>
      </c>
      <c r="I159" t="n">
        <v>1</v>
      </c>
      <c r="J159" t="n">
        <v>-1</v>
      </c>
      <c r="K159" t="n">
        <v>-1</v>
      </c>
      <c r="L159">
        <f>HYPERLINK("https://www.defined.fi/sol/AJNk4EU8GqfangKSR8N71f6JsnQFF7YbFZ4ieetGpump?maker=6P4aHkv7oTbwMK6P57sVsejE52jNFeEvYhQMEBpNNN1U","https://www.defined.fi/sol/AJNk4EU8GqfangKSR8N71f6JsnQFF7YbFZ4ieetGpump?maker=6P4aHkv7oTbwMK6P57sVsejE52jNFeEvYhQMEBpNNN1U")</f>
        <v/>
      </c>
      <c r="M159">
        <f>HYPERLINK("https://dexscreener.com/solana/AJNk4EU8GqfangKSR8N71f6JsnQFF7YbFZ4ieetGpump?maker=6P4aHkv7oTbwMK6P57sVsejE52jNFeEvYhQMEBpNNN1U","https://dexscreener.com/solana/AJNk4EU8GqfangKSR8N71f6JsnQFF7YbFZ4ieetGpump?maker=6P4aHkv7oTbwMK6P57sVsejE52jNFeEvYhQMEBpNNN1U")</f>
        <v/>
      </c>
    </row>
    <row r="160">
      <c r="A160" t="inlineStr">
        <is>
          <t>5sFJqJrSg852TZVEcmdcPcxxQf7vozRnk29VDDBipump</t>
        </is>
      </c>
      <c r="B160" t="inlineStr">
        <is>
          <t>BALLBALL</t>
        </is>
      </c>
      <c r="C160" t="n">
        <v>1</v>
      </c>
      <c r="D160" t="n">
        <v>3.49</v>
      </c>
      <c r="E160" t="n">
        <v>-1</v>
      </c>
      <c r="F160" t="n">
        <v>1.95</v>
      </c>
      <c r="G160" t="n">
        <v>5.43</v>
      </c>
      <c r="H160" t="n">
        <v>1</v>
      </c>
      <c r="I160" t="n">
        <v>2</v>
      </c>
      <c r="J160" t="n">
        <v>-1</v>
      </c>
      <c r="K160" t="n">
        <v>-1</v>
      </c>
      <c r="L160">
        <f>HYPERLINK("https://www.defined.fi/sol/5sFJqJrSg852TZVEcmdcPcxxQf7vozRnk29VDDBipump?maker=6P4aHkv7oTbwMK6P57sVsejE52jNFeEvYhQMEBpNNN1U","https://www.defined.fi/sol/5sFJqJrSg852TZVEcmdcPcxxQf7vozRnk29VDDBipump?maker=6P4aHkv7oTbwMK6P57sVsejE52jNFeEvYhQMEBpNNN1U")</f>
        <v/>
      </c>
      <c r="M160">
        <f>HYPERLINK("https://dexscreener.com/solana/5sFJqJrSg852TZVEcmdcPcxxQf7vozRnk29VDDBipump?maker=6P4aHkv7oTbwMK6P57sVsejE52jNFeEvYhQMEBpNNN1U","https://dexscreener.com/solana/5sFJqJrSg852TZVEcmdcPcxxQf7vozRnk29VDDBipump?maker=6P4aHkv7oTbwMK6P57sVsejE52jNFeEvYhQMEBpNNN1U")</f>
        <v/>
      </c>
    </row>
    <row r="161">
      <c r="A161" t="inlineStr">
        <is>
          <t>HznZWAodP9VvMfazEhj9sRgRy2DLg3CgkTbNhQxwpump</t>
        </is>
      </c>
      <c r="B161" t="inlineStr">
        <is>
          <t>BALLBALL</t>
        </is>
      </c>
      <c r="C161" t="n">
        <v>1</v>
      </c>
      <c r="D161" t="n">
        <v>-1.38</v>
      </c>
      <c r="E161" t="n">
        <v>-1</v>
      </c>
      <c r="F161" t="n">
        <v>2.28</v>
      </c>
      <c r="G161" t="n">
        <v>0.901</v>
      </c>
      <c r="H161" t="n">
        <v>1</v>
      </c>
      <c r="I161" t="n">
        <v>1</v>
      </c>
      <c r="J161" t="n">
        <v>-1</v>
      </c>
      <c r="K161" t="n">
        <v>-1</v>
      </c>
      <c r="L161">
        <f>HYPERLINK("https://www.defined.fi/sol/HznZWAodP9VvMfazEhj9sRgRy2DLg3CgkTbNhQxwpump?maker=6P4aHkv7oTbwMK6P57sVsejE52jNFeEvYhQMEBpNNN1U","https://www.defined.fi/sol/HznZWAodP9VvMfazEhj9sRgRy2DLg3CgkTbNhQxwpump?maker=6P4aHkv7oTbwMK6P57sVsejE52jNFeEvYhQMEBpNNN1U")</f>
        <v/>
      </c>
      <c r="M161">
        <f>HYPERLINK("https://dexscreener.com/solana/HznZWAodP9VvMfazEhj9sRgRy2DLg3CgkTbNhQxwpump?maker=6P4aHkv7oTbwMK6P57sVsejE52jNFeEvYhQMEBpNNN1U","https://dexscreener.com/solana/HznZWAodP9VvMfazEhj9sRgRy2DLg3CgkTbNhQxwpump?maker=6P4aHkv7oTbwMK6P57sVsejE52jNFeEvYhQMEBpNNN1U")</f>
        <v/>
      </c>
    </row>
    <row r="162">
      <c r="A162" t="inlineStr">
        <is>
          <t>AWJndzjV3X1XFoooo5d5Wp2yoQNCK4JdzsyP5baRpump</t>
        </is>
      </c>
      <c r="B162" t="inlineStr">
        <is>
          <t>Llama3.1</t>
        </is>
      </c>
      <c r="C162" t="n">
        <v>1</v>
      </c>
      <c r="D162" t="n">
        <v>-1.02</v>
      </c>
      <c r="E162" t="n">
        <v>-1</v>
      </c>
      <c r="F162" t="n">
        <v>1.95</v>
      </c>
      <c r="G162" t="n">
        <v>0.9330000000000001</v>
      </c>
      <c r="H162" t="n">
        <v>1</v>
      </c>
      <c r="I162" t="n">
        <v>1</v>
      </c>
      <c r="J162" t="n">
        <v>-1</v>
      </c>
      <c r="K162" t="n">
        <v>-1</v>
      </c>
      <c r="L162">
        <f>HYPERLINK("https://www.defined.fi/sol/AWJndzjV3X1XFoooo5d5Wp2yoQNCK4JdzsyP5baRpump?maker=6P4aHkv7oTbwMK6P57sVsejE52jNFeEvYhQMEBpNNN1U","https://www.defined.fi/sol/AWJndzjV3X1XFoooo5d5Wp2yoQNCK4JdzsyP5baRpump?maker=6P4aHkv7oTbwMK6P57sVsejE52jNFeEvYhQMEBpNNN1U")</f>
        <v/>
      </c>
      <c r="M162">
        <f>HYPERLINK("https://dexscreener.com/solana/AWJndzjV3X1XFoooo5d5Wp2yoQNCK4JdzsyP5baRpump?maker=6P4aHkv7oTbwMK6P57sVsejE52jNFeEvYhQMEBpNNN1U","https://dexscreener.com/solana/AWJndzjV3X1XFoooo5d5Wp2yoQNCK4JdzsyP5baRpump?maker=6P4aHkv7oTbwMK6P57sVsejE52jNFeEvYhQMEBpNNN1U")</f>
        <v/>
      </c>
    </row>
    <row r="163">
      <c r="A163" t="inlineStr">
        <is>
          <t>7iexSsJLjDvFnbbRF6G64pk8C5cKNTrsJj26QcSvpump</t>
        </is>
      </c>
      <c r="B163" t="inlineStr">
        <is>
          <t>PEMDAS</t>
        </is>
      </c>
      <c r="C163" t="n">
        <v>1</v>
      </c>
      <c r="D163" t="n">
        <v>-0.467</v>
      </c>
      <c r="E163" t="n">
        <v>-1</v>
      </c>
      <c r="F163" t="n">
        <v>1.47</v>
      </c>
      <c r="G163" t="n">
        <v>1</v>
      </c>
      <c r="H163" t="n">
        <v>1</v>
      </c>
      <c r="I163" t="n">
        <v>1</v>
      </c>
      <c r="J163" t="n">
        <v>-1</v>
      </c>
      <c r="K163" t="n">
        <v>-1</v>
      </c>
      <c r="L163">
        <f>HYPERLINK("https://www.defined.fi/sol/7iexSsJLjDvFnbbRF6G64pk8C5cKNTrsJj26QcSvpump?maker=6P4aHkv7oTbwMK6P57sVsejE52jNFeEvYhQMEBpNNN1U","https://www.defined.fi/sol/7iexSsJLjDvFnbbRF6G64pk8C5cKNTrsJj26QcSvpump?maker=6P4aHkv7oTbwMK6P57sVsejE52jNFeEvYhQMEBpNNN1U")</f>
        <v/>
      </c>
      <c r="M163">
        <f>HYPERLINK("https://dexscreener.com/solana/7iexSsJLjDvFnbbRF6G64pk8C5cKNTrsJj26QcSvpump?maker=6P4aHkv7oTbwMK6P57sVsejE52jNFeEvYhQMEBpNNN1U","https://dexscreener.com/solana/7iexSsJLjDvFnbbRF6G64pk8C5cKNTrsJj26QcSvpump?maker=6P4aHkv7oTbwMK6P57sVsejE52jNFeEvYhQMEBpNNN1U")</f>
        <v/>
      </c>
    </row>
    <row r="164">
      <c r="A164" t="inlineStr">
        <is>
          <t>E3pU9piMVEubx3YH4msN826cpaKdAga9zjTQc2dxpump</t>
        </is>
      </c>
      <c r="B164" t="inlineStr">
        <is>
          <t>CHARLIE</t>
        </is>
      </c>
      <c r="C164" t="n">
        <v>1</v>
      </c>
      <c r="D164" t="n">
        <v>-0.064</v>
      </c>
      <c r="E164" t="n">
        <v>-0.03</v>
      </c>
      <c r="F164" t="n">
        <v>1.95</v>
      </c>
      <c r="G164" t="n">
        <v>1.88</v>
      </c>
      <c r="H164" t="n">
        <v>1</v>
      </c>
      <c r="I164" t="n">
        <v>1</v>
      </c>
      <c r="J164" t="n">
        <v>-1</v>
      </c>
      <c r="K164" t="n">
        <v>-1</v>
      </c>
      <c r="L164">
        <f>HYPERLINK("https://www.defined.fi/sol/E3pU9piMVEubx3YH4msN826cpaKdAga9zjTQc2dxpump?maker=6P4aHkv7oTbwMK6P57sVsejE52jNFeEvYhQMEBpNNN1U","https://www.defined.fi/sol/E3pU9piMVEubx3YH4msN826cpaKdAga9zjTQc2dxpump?maker=6P4aHkv7oTbwMK6P57sVsejE52jNFeEvYhQMEBpNNN1U")</f>
        <v/>
      </c>
      <c r="M164">
        <f>HYPERLINK("https://dexscreener.com/solana/E3pU9piMVEubx3YH4msN826cpaKdAga9zjTQc2dxpump?maker=6P4aHkv7oTbwMK6P57sVsejE52jNFeEvYhQMEBpNNN1U","https://dexscreener.com/solana/E3pU9piMVEubx3YH4msN826cpaKdAga9zjTQc2dxpump?maker=6P4aHkv7oTbwMK6P57sVsejE52jNFeEvYhQMEBpNNN1U")</f>
        <v/>
      </c>
    </row>
    <row r="165">
      <c r="A165" t="inlineStr">
        <is>
          <t>6MCG6QNB2Bp2KRqsstYo8GxcjcGeb2DC3DS7kXX9pump</t>
        </is>
      </c>
      <c r="B165" t="inlineStr">
        <is>
          <t>lulo</t>
        </is>
      </c>
      <c r="C165" t="n">
        <v>1</v>
      </c>
      <c r="D165" t="n">
        <v>-0.383</v>
      </c>
      <c r="E165" t="n">
        <v>-0.1</v>
      </c>
      <c r="F165" t="n">
        <v>3.88</v>
      </c>
      <c r="G165" t="n">
        <v>3.5</v>
      </c>
      <c r="H165" t="n">
        <v>2</v>
      </c>
      <c r="I165" t="n">
        <v>3</v>
      </c>
      <c r="J165" t="n">
        <v>-1</v>
      </c>
      <c r="K165" t="n">
        <v>-1</v>
      </c>
      <c r="L165">
        <f>HYPERLINK("https://www.defined.fi/sol/6MCG6QNB2Bp2KRqsstYo8GxcjcGeb2DC3DS7kXX9pump?maker=6P4aHkv7oTbwMK6P57sVsejE52jNFeEvYhQMEBpNNN1U","https://www.defined.fi/sol/6MCG6QNB2Bp2KRqsstYo8GxcjcGeb2DC3DS7kXX9pump?maker=6P4aHkv7oTbwMK6P57sVsejE52jNFeEvYhQMEBpNNN1U")</f>
        <v/>
      </c>
      <c r="M165">
        <f>HYPERLINK("https://dexscreener.com/solana/6MCG6QNB2Bp2KRqsstYo8GxcjcGeb2DC3DS7kXX9pump?maker=6P4aHkv7oTbwMK6P57sVsejE52jNFeEvYhQMEBpNNN1U","https://dexscreener.com/solana/6MCG6QNB2Bp2KRqsstYo8GxcjcGeb2DC3DS7kXX9pump?maker=6P4aHkv7oTbwMK6P57sVsejE52jNFeEvYhQMEBpNNN1U")</f>
        <v/>
      </c>
    </row>
    <row r="166">
      <c r="A166" t="inlineStr">
        <is>
          <t>9QW8eANMoSoyzLx65p7Uzi3VZK3mvGaUAufAW7Nspump</t>
        </is>
      </c>
      <c r="B166" t="inlineStr">
        <is>
          <t>DTR</t>
        </is>
      </c>
      <c r="C166" t="n">
        <v>1</v>
      </c>
      <c r="D166" t="n">
        <v>0.331</v>
      </c>
      <c r="E166" t="n">
        <v>0.17</v>
      </c>
      <c r="F166" t="n">
        <v>1.94</v>
      </c>
      <c r="G166" t="n">
        <v>2.27</v>
      </c>
      <c r="H166" t="n">
        <v>1</v>
      </c>
      <c r="I166" t="n">
        <v>1</v>
      </c>
      <c r="J166" t="n">
        <v>-1</v>
      </c>
      <c r="K166" t="n">
        <v>-1</v>
      </c>
      <c r="L166">
        <f>HYPERLINK("https://www.defined.fi/sol/9QW8eANMoSoyzLx65p7Uzi3VZK3mvGaUAufAW7Nspump?maker=6P4aHkv7oTbwMK6P57sVsejE52jNFeEvYhQMEBpNNN1U","https://www.defined.fi/sol/9QW8eANMoSoyzLx65p7Uzi3VZK3mvGaUAufAW7Nspump?maker=6P4aHkv7oTbwMK6P57sVsejE52jNFeEvYhQMEBpNNN1U")</f>
        <v/>
      </c>
      <c r="M166">
        <f>HYPERLINK("https://dexscreener.com/solana/9QW8eANMoSoyzLx65p7Uzi3VZK3mvGaUAufAW7Nspump?maker=6P4aHkv7oTbwMK6P57sVsejE52jNFeEvYhQMEBpNNN1U","https://dexscreener.com/solana/9QW8eANMoSoyzLx65p7Uzi3VZK3mvGaUAufAW7Nspump?maker=6P4aHkv7oTbwMK6P57sVsejE52jNFeEvYhQMEBpNNN1U")</f>
        <v/>
      </c>
    </row>
    <row r="167">
      <c r="A167" t="inlineStr">
        <is>
          <t>974h6gyb8rFJcu1Yhm3ujdmHfhLB98dBKXiGCFSJpump</t>
        </is>
      </c>
      <c r="B167" t="inlineStr">
        <is>
          <t>ARCHIE</t>
        </is>
      </c>
      <c r="C167" t="n">
        <v>1</v>
      </c>
      <c r="D167" t="n">
        <v>-0.412</v>
      </c>
      <c r="E167" t="n">
        <v>-0.21</v>
      </c>
      <c r="F167" t="n">
        <v>1.94</v>
      </c>
      <c r="G167" t="n">
        <v>1.53</v>
      </c>
      <c r="H167" t="n">
        <v>1</v>
      </c>
      <c r="I167" t="n">
        <v>1</v>
      </c>
      <c r="J167" t="n">
        <v>-1</v>
      </c>
      <c r="K167" t="n">
        <v>-1</v>
      </c>
      <c r="L167">
        <f>HYPERLINK("https://www.defined.fi/sol/974h6gyb8rFJcu1Yhm3ujdmHfhLB98dBKXiGCFSJpump?maker=6P4aHkv7oTbwMK6P57sVsejE52jNFeEvYhQMEBpNNN1U","https://www.defined.fi/sol/974h6gyb8rFJcu1Yhm3ujdmHfhLB98dBKXiGCFSJpump?maker=6P4aHkv7oTbwMK6P57sVsejE52jNFeEvYhQMEBpNNN1U")</f>
        <v/>
      </c>
      <c r="M167">
        <f>HYPERLINK("https://dexscreener.com/solana/974h6gyb8rFJcu1Yhm3ujdmHfhLB98dBKXiGCFSJpump?maker=6P4aHkv7oTbwMK6P57sVsejE52jNFeEvYhQMEBpNNN1U","https://dexscreener.com/solana/974h6gyb8rFJcu1Yhm3ujdmHfhLB98dBKXiGCFSJpump?maker=6P4aHkv7oTbwMK6P57sVsejE52jNFeEvYhQMEBpNNN1U")</f>
        <v/>
      </c>
    </row>
    <row r="168">
      <c r="A168" t="inlineStr">
        <is>
          <t>8dyNLpSBgb41q3f1YiENecb6PCoVDMjVZdtb91WKpump</t>
        </is>
      </c>
      <c r="B168" t="inlineStr">
        <is>
          <t>pupper</t>
        </is>
      </c>
      <c r="C168" t="n">
        <v>1</v>
      </c>
      <c r="D168" t="n">
        <v>-0.822</v>
      </c>
      <c r="E168" t="n">
        <v>-0.42</v>
      </c>
      <c r="F168" t="n">
        <v>1.94</v>
      </c>
      <c r="G168" t="n">
        <v>1.12</v>
      </c>
      <c r="H168" t="n">
        <v>1</v>
      </c>
      <c r="I168" t="n">
        <v>1</v>
      </c>
      <c r="J168" t="n">
        <v>-1</v>
      </c>
      <c r="K168" t="n">
        <v>-1</v>
      </c>
      <c r="L168">
        <f>HYPERLINK("https://www.defined.fi/sol/8dyNLpSBgb41q3f1YiENecb6PCoVDMjVZdtb91WKpump?maker=6P4aHkv7oTbwMK6P57sVsejE52jNFeEvYhQMEBpNNN1U","https://www.defined.fi/sol/8dyNLpSBgb41q3f1YiENecb6PCoVDMjVZdtb91WKpump?maker=6P4aHkv7oTbwMK6P57sVsejE52jNFeEvYhQMEBpNNN1U")</f>
        <v/>
      </c>
      <c r="M168">
        <f>HYPERLINK("https://dexscreener.com/solana/8dyNLpSBgb41q3f1YiENecb6PCoVDMjVZdtb91WKpump?maker=6P4aHkv7oTbwMK6P57sVsejE52jNFeEvYhQMEBpNNN1U","https://dexscreener.com/solana/8dyNLpSBgb41q3f1YiENecb6PCoVDMjVZdtb91WKpump?maker=6P4aHkv7oTbwMK6P57sVsejE52jNFeEvYhQMEBpNNN1U")</f>
        <v/>
      </c>
    </row>
    <row r="169">
      <c r="A169" t="inlineStr">
        <is>
          <t>Ft2DavuS1ctcUV3cBJWB1BvD6v1zjjXMJD16VRBEpump</t>
        </is>
      </c>
      <c r="B169" t="inlineStr">
        <is>
          <t>cat</t>
        </is>
      </c>
      <c r="C169" t="n">
        <v>1</v>
      </c>
      <c r="D169" t="n">
        <v>8.039999999999999</v>
      </c>
      <c r="E169" t="n">
        <v>0.67</v>
      </c>
      <c r="F169" t="n">
        <v>11.96</v>
      </c>
      <c r="G169" t="n">
        <v>20</v>
      </c>
      <c r="H169" t="n">
        <v>4</v>
      </c>
      <c r="I169" t="n">
        <v>8</v>
      </c>
      <c r="J169" t="n">
        <v>-1</v>
      </c>
      <c r="K169" t="n">
        <v>-1</v>
      </c>
      <c r="L169">
        <f>HYPERLINK("https://www.defined.fi/sol/Ft2DavuS1ctcUV3cBJWB1BvD6v1zjjXMJD16VRBEpump?maker=6P4aHkv7oTbwMK6P57sVsejE52jNFeEvYhQMEBpNNN1U","https://www.defined.fi/sol/Ft2DavuS1ctcUV3cBJWB1BvD6v1zjjXMJD16VRBEpump?maker=6P4aHkv7oTbwMK6P57sVsejE52jNFeEvYhQMEBpNNN1U")</f>
        <v/>
      </c>
      <c r="M169">
        <f>HYPERLINK("https://dexscreener.com/solana/Ft2DavuS1ctcUV3cBJWB1BvD6v1zjjXMJD16VRBEpump?maker=6P4aHkv7oTbwMK6P57sVsejE52jNFeEvYhQMEBpNNN1U","https://dexscreener.com/solana/Ft2DavuS1ctcUV3cBJWB1BvD6v1zjjXMJD16VRBEpump?maker=6P4aHkv7oTbwMK6P57sVsejE52jNFeEvYhQMEBpNNN1U")</f>
        <v/>
      </c>
    </row>
    <row r="170">
      <c r="A170" t="inlineStr">
        <is>
          <t>CekE2jcGFDMGtYXhAikas1nfWeYuSP1FgHepuh1epump</t>
        </is>
      </c>
      <c r="B170" t="inlineStr">
        <is>
          <t>$BORG</t>
        </is>
      </c>
      <c r="C170" t="n">
        <v>1</v>
      </c>
      <c r="D170" t="n">
        <v>-0.203</v>
      </c>
      <c r="E170" t="n">
        <v>-0.07000000000000001</v>
      </c>
      <c r="F170" t="n">
        <v>2.9</v>
      </c>
      <c r="G170" t="n">
        <v>2.7</v>
      </c>
      <c r="H170" t="n">
        <v>1</v>
      </c>
      <c r="I170" t="n">
        <v>1</v>
      </c>
      <c r="J170" t="n">
        <v>-1</v>
      </c>
      <c r="K170" t="n">
        <v>-1</v>
      </c>
      <c r="L170">
        <f>HYPERLINK("https://www.defined.fi/sol/CekE2jcGFDMGtYXhAikas1nfWeYuSP1FgHepuh1epump?maker=6P4aHkv7oTbwMK6P57sVsejE52jNFeEvYhQMEBpNNN1U","https://www.defined.fi/sol/CekE2jcGFDMGtYXhAikas1nfWeYuSP1FgHepuh1epump?maker=6P4aHkv7oTbwMK6P57sVsejE52jNFeEvYhQMEBpNNN1U")</f>
        <v/>
      </c>
      <c r="M170">
        <f>HYPERLINK("https://dexscreener.com/solana/CekE2jcGFDMGtYXhAikas1nfWeYuSP1FgHepuh1epump?maker=6P4aHkv7oTbwMK6P57sVsejE52jNFeEvYhQMEBpNNN1U","https://dexscreener.com/solana/CekE2jcGFDMGtYXhAikas1nfWeYuSP1FgHepuh1epump?maker=6P4aHkv7oTbwMK6P57sVsejE52jNFeEvYhQMEBpNNN1U")</f>
        <v/>
      </c>
    </row>
    <row r="171">
      <c r="A171" t="inlineStr">
        <is>
          <t>D57CP6MA7G5idNmxAuigU6W8uPeiGvDVuuwh4z2ypump</t>
        </is>
      </c>
      <c r="B171" t="inlineStr">
        <is>
          <t>LOOM</t>
        </is>
      </c>
      <c r="C171" t="n">
        <v>1</v>
      </c>
      <c r="D171" t="n">
        <v>2.6</v>
      </c>
      <c r="E171" t="n">
        <v>0.92</v>
      </c>
      <c r="F171" t="n">
        <v>2.82</v>
      </c>
      <c r="G171" t="n">
        <v>5.42</v>
      </c>
      <c r="H171" t="n">
        <v>1</v>
      </c>
      <c r="I171" t="n">
        <v>3</v>
      </c>
      <c r="J171" t="n">
        <v>-1</v>
      </c>
      <c r="K171" t="n">
        <v>-1</v>
      </c>
      <c r="L171">
        <f>HYPERLINK("https://www.defined.fi/sol/D57CP6MA7G5idNmxAuigU6W8uPeiGvDVuuwh4z2ypump?maker=6P4aHkv7oTbwMK6P57sVsejE52jNFeEvYhQMEBpNNN1U","https://www.defined.fi/sol/D57CP6MA7G5idNmxAuigU6W8uPeiGvDVuuwh4z2ypump?maker=6P4aHkv7oTbwMK6P57sVsejE52jNFeEvYhQMEBpNNN1U")</f>
        <v/>
      </c>
      <c r="M171">
        <f>HYPERLINK("https://dexscreener.com/solana/D57CP6MA7G5idNmxAuigU6W8uPeiGvDVuuwh4z2ypump?maker=6P4aHkv7oTbwMK6P57sVsejE52jNFeEvYhQMEBpNNN1U","https://dexscreener.com/solana/D57CP6MA7G5idNmxAuigU6W8uPeiGvDVuuwh4z2ypump?maker=6P4aHkv7oTbwMK6P57sVsejE52jNFeEvYhQMEBpNNN1U")</f>
        <v/>
      </c>
    </row>
    <row r="172">
      <c r="A172" t="inlineStr">
        <is>
          <t>AdGb7JCR4Lh6oiep2w7Z9AmosVM9y2Wgo5Ac5ZWVJxTV</t>
        </is>
      </c>
      <c r="B172" t="inlineStr">
        <is>
          <t>unknown_AdGb</t>
        </is>
      </c>
      <c r="C172" t="n">
        <v>1</v>
      </c>
      <c r="D172" t="n">
        <v>-0.357</v>
      </c>
      <c r="E172" t="n">
        <v>-1</v>
      </c>
      <c r="F172" t="n">
        <v>1.91</v>
      </c>
      <c r="G172" t="n">
        <v>1.56</v>
      </c>
      <c r="H172" t="n">
        <v>1</v>
      </c>
      <c r="I172" t="n">
        <v>1</v>
      </c>
      <c r="J172" t="n">
        <v>-1</v>
      </c>
      <c r="K172" t="n">
        <v>-1</v>
      </c>
      <c r="L172">
        <f>HYPERLINK("https://www.defined.fi/sol/AdGb7JCR4Lh6oiep2w7Z9AmosVM9y2Wgo5Ac5ZWVJxTV?maker=6P4aHkv7oTbwMK6P57sVsejE52jNFeEvYhQMEBpNNN1U","https://www.defined.fi/sol/AdGb7JCR4Lh6oiep2w7Z9AmosVM9y2Wgo5Ac5ZWVJxTV?maker=6P4aHkv7oTbwMK6P57sVsejE52jNFeEvYhQMEBpNNN1U")</f>
        <v/>
      </c>
      <c r="M172">
        <f>HYPERLINK("https://dexscreener.com/solana/AdGb7JCR4Lh6oiep2w7Z9AmosVM9y2Wgo5Ac5ZWVJxTV?maker=6P4aHkv7oTbwMK6P57sVsejE52jNFeEvYhQMEBpNNN1U","https://dexscreener.com/solana/AdGb7JCR4Lh6oiep2w7Z9AmosVM9y2Wgo5Ac5ZWVJxTV?maker=6P4aHkv7oTbwMK6P57sVsejE52jNFeEvYhQMEBpNNN1U")</f>
        <v/>
      </c>
    </row>
    <row r="173">
      <c r="A173" t="inlineStr">
        <is>
          <t>ETZDTrZp1tWSTPHf22cyUXiv5xGzXuBFEwJAsE8ypump</t>
        </is>
      </c>
      <c r="B173" t="inlineStr">
        <is>
          <t>xcog</t>
        </is>
      </c>
      <c r="C173" t="n">
        <v>1</v>
      </c>
      <c r="D173" t="n">
        <v>31.67</v>
      </c>
      <c r="E173" t="n">
        <v>1.77</v>
      </c>
      <c r="F173" t="n">
        <v>17.89</v>
      </c>
      <c r="G173" t="n">
        <v>49.55</v>
      </c>
      <c r="H173" t="n">
        <v>5</v>
      </c>
      <c r="I173" t="n">
        <v>17</v>
      </c>
      <c r="J173" t="n">
        <v>-1</v>
      </c>
      <c r="K173" t="n">
        <v>-1</v>
      </c>
      <c r="L173">
        <f>HYPERLINK("https://www.defined.fi/sol/ETZDTrZp1tWSTPHf22cyUXiv5xGzXuBFEwJAsE8ypump?maker=6P4aHkv7oTbwMK6P57sVsejE52jNFeEvYhQMEBpNNN1U","https://www.defined.fi/sol/ETZDTrZp1tWSTPHf22cyUXiv5xGzXuBFEwJAsE8ypump?maker=6P4aHkv7oTbwMK6P57sVsejE52jNFeEvYhQMEBpNNN1U")</f>
        <v/>
      </c>
      <c r="M173">
        <f>HYPERLINK("https://dexscreener.com/solana/ETZDTrZp1tWSTPHf22cyUXiv5xGzXuBFEwJAsE8ypump?maker=6P4aHkv7oTbwMK6P57sVsejE52jNFeEvYhQMEBpNNN1U","https://dexscreener.com/solana/ETZDTrZp1tWSTPHf22cyUXiv5xGzXuBFEwJAsE8ypump?maker=6P4aHkv7oTbwMK6P57sVsejE52jNFeEvYhQMEBpNNN1U")</f>
        <v/>
      </c>
    </row>
    <row r="174">
      <c r="A174" t="inlineStr">
        <is>
          <t>6piGvKMipsG6QEJeH3PCpZQb41eXukgA6T6SbMaLewjG</t>
        </is>
      </c>
      <c r="B174" t="inlineStr">
        <is>
          <t>Milo</t>
        </is>
      </c>
      <c r="C174" t="n">
        <v>1</v>
      </c>
      <c r="D174" t="n">
        <v>0.221</v>
      </c>
      <c r="E174" t="n">
        <v>-1</v>
      </c>
      <c r="F174" t="n">
        <v>1.69</v>
      </c>
      <c r="G174" t="n">
        <v>1.91</v>
      </c>
      <c r="H174" t="n">
        <v>1</v>
      </c>
      <c r="I174" t="n">
        <v>1</v>
      </c>
      <c r="J174" t="n">
        <v>-1</v>
      </c>
      <c r="K174" t="n">
        <v>-1</v>
      </c>
      <c r="L174">
        <f>HYPERLINK("https://www.defined.fi/sol/6piGvKMipsG6QEJeH3PCpZQb41eXukgA6T6SbMaLewjG?maker=6P4aHkv7oTbwMK6P57sVsejE52jNFeEvYhQMEBpNNN1U","https://www.defined.fi/sol/6piGvKMipsG6QEJeH3PCpZQb41eXukgA6T6SbMaLewjG?maker=6P4aHkv7oTbwMK6P57sVsejE52jNFeEvYhQMEBpNNN1U")</f>
        <v/>
      </c>
      <c r="M174">
        <f>HYPERLINK("https://dexscreener.com/solana/6piGvKMipsG6QEJeH3PCpZQb41eXukgA6T6SbMaLewjG?maker=6P4aHkv7oTbwMK6P57sVsejE52jNFeEvYhQMEBpNNN1U","https://dexscreener.com/solana/6piGvKMipsG6QEJeH3PCpZQb41eXukgA6T6SbMaLewjG?maker=6P4aHkv7oTbwMK6P57sVsejE52jNFeEvYhQMEBpNNN1U")</f>
        <v/>
      </c>
    </row>
    <row r="175">
      <c r="A175" t="inlineStr">
        <is>
          <t>Dd1K743wDuB71T3M4uKXc8a29VsZjnoofKVhTt9Apump</t>
        </is>
      </c>
      <c r="B175" t="inlineStr">
        <is>
          <t>Miledy</t>
        </is>
      </c>
      <c r="C175" t="n">
        <v>1</v>
      </c>
      <c r="D175" t="n">
        <v>1.13</v>
      </c>
      <c r="E175" t="n">
        <v>-1</v>
      </c>
      <c r="F175" t="n">
        <v>1.95</v>
      </c>
      <c r="G175" t="n">
        <v>3.07</v>
      </c>
      <c r="H175" t="n">
        <v>1</v>
      </c>
      <c r="I175" t="n">
        <v>2</v>
      </c>
      <c r="J175" t="n">
        <v>-1</v>
      </c>
      <c r="K175" t="n">
        <v>-1</v>
      </c>
      <c r="L175">
        <f>HYPERLINK("https://www.defined.fi/sol/Dd1K743wDuB71T3M4uKXc8a29VsZjnoofKVhTt9Apump?maker=6P4aHkv7oTbwMK6P57sVsejE52jNFeEvYhQMEBpNNN1U","https://www.defined.fi/sol/Dd1K743wDuB71T3M4uKXc8a29VsZjnoofKVhTt9Apump?maker=6P4aHkv7oTbwMK6P57sVsejE52jNFeEvYhQMEBpNNN1U")</f>
        <v/>
      </c>
      <c r="M175">
        <f>HYPERLINK("https://dexscreener.com/solana/Dd1K743wDuB71T3M4uKXc8a29VsZjnoofKVhTt9Apump?maker=6P4aHkv7oTbwMK6P57sVsejE52jNFeEvYhQMEBpNNN1U","https://dexscreener.com/solana/Dd1K743wDuB71T3M4uKXc8a29VsZjnoofKVhTt9Apump?maker=6P4aHkv7oTbwMK6P57sVsejE52jNFeEvYhQMEBpNNN1U")</f>
        <v/>
      </c>
    </row>
    <row r="176">
      <c r="A176" t="inlineStr">
        <is>
          <t>5ymzsgQjiaa4bXEPgrVTgNJJWyHUw3En3i9Jppb4pump</t>
        </is>
      </c>
      <c r="B176" t="inlineStr">
        <is>
          <t>blake</t>
        </is>
      </c>
      <c r="C176" t="n">
        <v>1</v>
      </c>
      <c r="D176" t="n">
        <v>0.549</v>
      </c>
      <c r="E176" t="n">
        <v>0.06</v>
      </c>
      <c r="F176" t="n">
        <v>9.109999999999999</v>
      </c>
      <c r="G176" t="n">
        <v>9.66</v>
      </c>
      <c r="H176" t="n">
        <v>3</v>
      </c>
      <c r="I176" t="n">
        <v>3</v>
      </c>
      <c r="J176" t="n">
        <v>-1</v>
      </c>
      <c r="K176" t="n">
        <v>-1</v>
      </c>
      <c r="L176">
        <f>HYPERLINK("https://www.defined.fi/sol/5ymzsgQjiaa4bXEPgrVTgNJJWyHUw3En3i9Jppb4pump?maker=6P4aHkv7oTbwMK6P57sVsejE52jNFeEvYhQMEBpNNN1U","https://www.defined.fi/sol/5ymzsgQjiaa4bXEPgrVTgNJJWyHUw3En3i9Jppb4pump?maker=6P4aHkv7oTbwMK6P57sVsejE52jNFeEvYhQMEBpNNN1U")</f>
        <v/>
      </c>
      <c r="M176">
        <f>HYPERLINK("https://dexscreener.com/solana/5ymzsgQjiaa4bXEPgrVTgNJJWyHUw3En3i9Jppb4pump?maker=6P4aHkv7oTbwMK6P57sVsejE52jNFeEvYhQMEBpNNN1U","https://dexscreener.com/solana/5ymzsgQjiaa4bXEPgrVTgNJJWyHUw3En3i9Jppb4pump?maker=6P4aHkv7oTbwMK6P57sVsejE52jNFeEvYhQMEBpNNN1U")</f>
        <v/>
      </c>
    </row>
    <row r="177">
      <c r="A177" t="inlineStr">
        <is>
          <t>2XZxicDfGH65vXJy4dYSq3F2hegfiqT8im6qMnSWpump</t>
        </is>
      </c>
      <c r="B177" t="inlineStr">
        <is>
          <t>DARAM</t>
        </is>
      </c>
      <c r="C177" t="n">
        <v>1</v>
      </c>
      <c r="D177" t="n">
        <v>-1.37</v>
      </c>
      <c r="E177" t="n">
        <v>-1</v>
      </c>
      <c r="F177" t="n">
        <v>6.22</v>
      </c>
      <c r="G177" t="n">
        <v>4.84</v>
      </c>
      <c r="H177" t="n">
        <v>2</v>
      </c>
      <c r="I177" t="n">
        <v>2</v>
      </c>
      <c r="J177" t="n">
        <v>-1</v>
      </c>
      <c r="K177" t="n">
        <v>-1</v>
      </c>
      <c r="L177">
        <f>HYPERLINK("https://www.defined.fi/sol/2XZxicDfGH65vXJy4dYSq3F2hegfiqT8im6qMnSWpump?maker=6P4aHkv7oTbwMK6P57sVsejE52jNFeEvYhQMEBpNNN1U","https://www.defined.fi/sol/2XZxicDfGH65vXJy4dYSq3F2hegfiqT8im6qMnSWpump?maker=6P4aHkv7oTbwMK6P57sVsejE52jNFeEvYhQMEBpNNN1U")</f>
        <v/>
      </c>
      <c r="M177">
        <f>HYPERLINK("https://dexscreener.com/solana/2XZxicDfGH65vXJy4dYSq3F2hegfiqT8im6qMnSWpump?maker=6P4aHkv7oTbwMK6P57sVsejE52jNFeEvYhQMEBpNNN1U","https://dexscreener.com/solana/2XZxicDfGH65vXJy4dYSq3F2hegfiqT8im6qMnSWpump?maker=6P4aHkv7oTbwMK6P57sVsejE52jNFeEvYhQMEBpNNN1U")</f>
        <v/>
      </c>
    </row>
    <row r="178">
      <c r="A178" t="inlineStr">
        <is>
          <t>Day6DgKkrb9xtuRkmMK17SB18kmRi3V6oGau8zu4pump</t>
        </is>
      </c>
      <c r="B178" t="inlineStr">
        <is>
          <t>tacit</t>
        </is>
      </c>
      <c r="C178" t="n">
        <v>1</v>
      </c>
      <c r="D178" t="n">
        <v>-0.415</v>
      </c>
      <c r="E178" t="n">
        <v>-0.21</v>
      </c>
      <c r="F178" t="n">
        <v>1.93</v>
      </c>
      <c r="G178" t="n">
        <v>1.52</v>
      </c>
      <c r="H178" t="n">
        <v>1</v>
      </c>
      <c r="I178" t="n">
        <v>1</v>
      </c>
      <c r="J178" t="n">
        <v>-1</v>
      </c>
      <c r="K178" t="n">
        <v>-1</v>
      </c>
      <c r="L178">
        <f>HYPERLINK("https://www.defined.fi/sol/Day6DgKkrb9xtuRkmMK17SB18kmRi3V6oGau8zu4pump?maker=6P4aHkv7oTbwMK6P57sVsejE52jNFeEvYhQMEBpNNN1U","https://www.defined.fi/sol/Day6DgKkrb9xtuRkmMK17SB18kmRi3V6oGau8zu4pump?maker=6P4aHkv7oTbwMK6P57sVsejE52jNFeEvYhQMEBpNNN1U")</f>
        <v/>
      </c>
      <c r="M178">
        <f>HYPERLINK("https://dexscreener.com/solana/Day6DgKkrb9xtuRkmMK17SB18kmRi3V6oGau8zu4pump?maker=6P4aHkv7oTbwMK6P57sVsejE52jNFeEvYhQMEBpNNN1U","https://dexscreener.com/solana/Day6DgKkrb9xtuRkmMK17SB18kmRi3V6oGau8zu4pump?maker=6P4aHkv7oTbwMK6P57sVsejE52jNFeEvYhQMEBpNNN1U")</f>
        <v/>
      </c>
    </row>
    <row r="179">
      <c r="A179" t="inlineStr">
        <is>
          <t>H33XaAyCkPejrG43tB2FnfBu4x6DEjcBZnW9ziFKpump</t>
        </is>
      </c>
      <c r="B179" t="inlineStr">
        <is>
          <t>unknown_H33X</t>
        </is>
      </c>
      <c r="C179" t="n">
        <v>1</v>
      </c>
      <c r="D179" t="n">
        <v>-4.24</v>
      </c>
      <c r="E179" t="n">
        <v>-0.88</v>
      </c>
      <c r="F179" t="n">
        <v>4.8</v>
      </c>
      <c r="G179" t="n">
        <v>0.5580000000000001</v>
      </c>
      <c r="H179" t="n">
        <v>2</v>
      </c>
      <c r="I179" t="n">
        <v>1</v>
      </c>
      <c r="J179" t="n">
        <v>-1</v>
      </c>
      <c r="K179" t="n">
        <v>-1</v>
      </c>
      <c r="L179">
        <f>HYPERLINK("https://www.defined.fi/sol/H33XaAyCkPejrG43tB2FnfBu4x6DEjcBZnW9ziFKpump?maker=6P4aHkv7oTbwMK6P57sVsejE52jNFeEvYhQMEBpNNN1U","https://www.defined.fi/sol/H33XaAyCkPejrG43tB2FnfBu4x6DEjcBZnW9ziFKpump?maker=6P4aHkv7oTbwMK6P57sVsejE52jNFeEvYhQMEBpNNN1U")</f>
        <v/>
      </c>
      <c r="M179">
        <f>HYPERLINK("https://dexscreener.com/solana/H33XaAyCkPejrG43tB2FnfBu4x6DEjcBZnW9ziFKpump?maker=6P4aHkv7oTbwMK6P57sVsejE52jNFeEvYhQMEBpNNN1U","https://dexscreener.com/solana/H33XaAyCkPejrG43tB2FnfBu4x6DEjcBZnW9ziFKpump?maker=6P4aHkv7oTbwMK6P57sVsejE52jNFeEvYhQMEBpNNN1U")</f>
        <v/>
      </c>
    </row>
    <row r="180">
      <c r="A180" t="inlineStr">
        <is>
          <t>HEEKCNgaRA3voEY4tyWwuvd1ucXzVty5i9TBVzLcpump</t>
        </is>
      </c>
      <c r="B180" t="inlineStr">
        <is>
          <t>SINNED</t>
        </is>
      </c>
      <c r="C180" t="n">
        <v>1</v>
      </c>
      <c r="D180" t="n">
        <v>2.84</v>
      </c>
      <c r="E180" t="n">
        <v>-1</v>
      </c>
      <c r="F180" t="n">
        <v>2.91</v>
      </c>
      <c r="G180" t="n">
        <v>5.75</v>
      </c>
      <c r="H180" t="n">
        <v>1</v>
      </c>
      <c r="I180" t="n">
        <v>1</v>
      </c>
      <c r="J180" t="n">
        <v>-1</v>
      </c>
      <c r="K180" t="n">
        <v>-1</v>
      </c>
      <c r="L180">
        <f>HYPERLINK("https://www.defined.fi/sol/HEEKCNgaRA3voEY4tyWwuvd1ucXzVty5i9TBVzLcpump?maker=6P4aHkv7oTbwMK6P57sVsejE52jNFeEvYhQMEBpNNN1U","https://www.defined.fi/sol/HEEKCNgaRA3voEY4tyWwuvd1ucXzVty5i9TBVzLcpump?maker=6P4aHkv7oTbwMK6P57sVsejE52jNFeEvYhQMEBpNNN1U")</f>
        <v/>
      </c>
      <c r="M180">
        <f>HYPERLINK("https://dexscreener.com/solana/HEEKCNgaRA3voEY4tyWwuvd1ucXzVty5i9TBVzLcpump?maker=6P4aHkv7oTbwMK6P57sVsejE52jNFeEvYhQMEBpNNN1U","https://dexscreener.com/solana/HEEKCNgaRA3voEY4tyWwuvd1ucXzVty5i9TBVzLcpump?maker=6P4aHkv7oTbwMK6P57sVsejE52jNFeEvYhQMEBpNNN1U")</f>
        <v/>
      </c>
    </row>
    <row r="181">
      <c r="A181" t="inlineStr">
        <is>
          <t>5QTHofKRbWFbrt9xE1Npcz3oknWh7y2QDm2hA3eJpump</t>
        </is>
      </c>
      <c r="B181" t="inlineStr">
        <is>
          <t>Greg</t>
        </is>
      </c>
      <c r="C181" t="n">
        <v>1</v>
      </c>
      <c r="D181" t="n">
        <v>1.27</v>
      </c>
      <c r="E181" t="n">
        <v>-1</v>
      </c>
      <c r="F181" t="n">
        <v>1.93</v>
      </c>
      <c r="G181" t="n">
        <v>3.2</v>
      </c>
      <c r="H181" t="n">
        <v>1</v>
      </c>
      <c r="I181" t="n">
        <v>1</v>
      </c>
      <c r="J181" t="n">
        <v>-1</v>
      </c>
      <c r="K181" t="n">
        <v>-1</v>
      </c>
      <c r="L181">
        <f>HYPERLINK("https://www.defined.fi/sol/5QTHofKRbWFbrt9xE1Npcz3oknWh7y2QDm2hA3eJpump?maker=6P4aHkv7oTbwMK6P57sVsejE52jNFeEvYhQMEBpNNN1U","https://www.defined.fi/sol/5QTHofKRbWFbrt9xE1Npcz3oknWh7y2QDm2hA3eJpump?maker=6P4aHkv7oTbwMK6P57sVsejE52jNFeEvYhQMEBpNNN1U")</f>
        <v/>
      </c>
      <c r="M181">
        <f>HYPERLINK("https://dexscreener.com/solana/5QTHofKRbWFbrt9xE1Npcz3oknWh7y2QDm2hA3eJpump?maker=6P4aHkv7oTbwMK6P57sVsejE52jNFeEvYhQMEBpNNN1U","https://dexscreener.com/solana/5QTHofKRbWFbrt9xE1Npcz3oknWh7y2QDm2hA3eJpump?maker=6P4aHkv7oTbwMK6P57sVsejE52jNFeEvYhQMEBpNNN1U")</f>
        <v/>
      </c>
    </row>
    <row r="182">
      <c r="A182" t="inlineStr">
        <is>
          <t>EJMNLsLodt9ytfE5E8oKksdgnkDdU8gGYCKFpSUMpump</t>
        </is>
      </c>
      <c r="B182" t="inlineStr">
        <is>
          <t>FUCKAI</t>
        </is>
      </c>
      <c r="C182" t="n">
        <v>1</v>
      </c>
      <c r="D182" t="n">
        <v>1.37</v>
      </c>
      <c r="E182" t="n">
        <v>0.63</v>
      </c>
      <c r="F182" t="n">
        <v>2.17</v>
      </c>
      <c r="G182" t="n">
        <v>3.54</v>
      </c>
      <c r="H182" t="n">
        <v>1</v>
      </c>
      <c r="I182" t="n">
        <v>2</v>
      </c>
      <c r="J182" t="n">
        <v>-1</v>
      </c>
      <c r="K182" t="n">
        <v>-1</v>
      </c>
      <c r="L182">
        <f>HYPERLINK("https://www.defined.fi/sol/EJMNLsLodt9ytfE5E8oKksdgnkDdU8gGYCKFpSUMpump?maker=6P4aHkv7oTbwMK6P57sVsejE52jNFeEvYhQMEBpNNN1U","https://www.defined.fi/sol/EJMNLsLodt9ytfE5E8oKksdgnkDdU8gGYCKFpSUMpump?maker=6P4aHkv7oTbwMK6P57sVsejE52jNFeEvYhQMEBpNNN1U")</f>
        <v/>
      </c>
      <c r="M182">
        <f>HYPERLINK("https://dexscreener.com/solana/EJMNLsLodt9ytfE5E8oKksdgnkDdU8gGYCKFpSUMpump?maker=6P4aHkv7oTbwMK6P57sVsejE52jNFeEvYhQMEBpNNN1U","https://dexscreener.com/solana/EJMNLsLodt9ytfE5E8oKksdgnkDdU8gGYCKFpSUMpump?maker=6P4aHkv7oTbwMK6P57sVsejE52jNFeEvYhQMEBpNNN1U")</f>
        <v/>
      </c>
    </row>
    <row r="183">
      <c r="A183" t="inlineStr">
        <is>
          <t>Ec9g56F4hjPbC2wyPvngP4PgmgXcuLFivZzunXRypump</t>
        </is>
      </c>
      <c r="B183" t="inlineStr">
        <is>
          <t>drklng</t>
        </is>
      </c>
      <c r="C183" t="n">
        <v>1</v>
      </c>
      <c r="D183" t="n">
        <v>5.04</v>
      </c>
      <c r="E183" t="n">
        <v>1.04</v>
      </c>
      <c r="F183" t="n">
        <v>4.84</v>
      </c>
      <c r="G183" t="n">
        <v>9.880000000000001</v>
      </c>
      <c r="H183" t="n">
        <v>2</v>
      </c>
      <c r="I183" t="n">
        <v>4</v>
      </c>
      <c r="J183" t="n">
        <v>-1</v>
      </c>
      <c r="K183" t="n">
        <v>-1</v>
      </c>
      <c r="L183">
        <f>HYPERLINK("https://www.defined.fi/sol/Ec9g56F4hjPbC2wyPvngP4PgmgXcuLFivZzunXRypump?maker=6P4aHkv7oTbwMK6P57sVsejE52jNFeEvYhQMEBpNNN1U","https://www.defined.fi/sol/Ec9g56F4hjPbC2wyPvngP4PgmgXcuLFivZzunXRypump?maker=6P4aHkv7oTbwMK6P57sVsejE52jNFeEvYhQMEBpNNN1U")</f>
        <v/>
      </c>
      <c r="M183">
        <f>HYPERLINK("https://dexscreener.com/solana/Ec9g56F4hjPbC2wyPvngP4PgmgXcuLFivZzunXRypump?maker=6P4aHkv7oTbwMK6P57sVsejE52jNFeEvYhQMEBpNNN1U","https://dexscreener.com/solana/Ec9g56F4hjPbC2wyPvngP4PgmgXcuLFivZzunXRypump?maker=6P4aHkv7oTbwMK6P57sVsejE52jNFeEvYhQMEBpNNN1U")</f>
        <v/>
      </c>
    </row>
    <row r="184">
      <c r="A184" t="inlineStr">
        <is>
          <t>7mujzfQoK1ci7TEvYwZZznEZ6EXwQX9a2AwtGDExpump</t>
        </is>
      </c>
      <c r="B184" t="inlineStr">
        <is>
          <t>Repligate</t>
        </is>
      </c>
      <c r="C184" t="n">
        <v>1</v>
      </c>
      <c r="D184" t="n">
        <v>-0.293</v>
      </c>
      <c r="E184" t="n">
        <v>-0.1</v>
      </c>
      <c r="F184" t="n">
        <v>2.89</v>
      </c>
      <c r="G184" t="n">
        <v>2.6</v>
      </c>
      <c r="H184" t="n">
        <v>1</v>
      </c>
      <c r="I184" t="n">
        <v>1</v>
      </c>
      <c r="J184" t="n">
        <v>-1</v>
      </c>
      <c r="K184" t="n">
        <v>-1</v>
      </c>
      <c r="L184">
        <f>HYPERLINK("https://www.defined.fi/sol/7mujzfQoK1ci7TEvYwZZznEZ6EXwQX9a2AwtGDExpump?maker=6P4aHkv7oTbwMK6P57sVsejE52jNFeEvYhQMEBpNNN1U","https://www.defined.fi/sol/7mujzfQoK1ci7TEvYwZZznEZ6EXwQX9a2AwtGDExpump?maker=6P4aHkv7oTbwMK6P57sVsejE52jNFeEvYhQMEBpNNN1U")</f>
        <v/>
      </c>
      <c r="M184">
        <f>HYPERLINK("https://dexscreener.com/solana/7mujzfQoK1ci7TEvYwZZznEZ6EXwQX9a2AwtGDExpump?maker=6P4aHkv7oTbwMK6P57sVsejE52jNFeEvYhQMEBpNNN1U","https://dexscreener.com/solana/7mujzfQoK1ci7TEvYwZZznEZ6EXwQX9a2AwtGDExpump?maker=6P4aHkv7oTbwMK6P57sVsejE52jNFeEvYhQMEBpNNN1U")</f>
        <v/>
      </c>
    </row>
    <row r="185">
      <c r="A185" t="inlineStr">
        <is>
          <t>CvtcGD5QCPZEXeGN2D2wRLgDwEhgtbZThzE65wabpump</t>
        </is>
      </c>
      <c r="B185" t="inlineStr">
        <is>
          <t>I-405</t>
        </is>
      </c>
      <c r="C185" t="n">
        <v>1</v>
      </c>
      <c r="D185" t="n">
        <v>0.6909999999999999</v>
      </c>
      <c r="E185" t="n">
        <v>-1</v>
      </c>
      <c r="F185" t="n">
        <v>2.17</v>
      </c>
      <c r="G185" t="n">
        <v>2.86</v>
      </c>
      <c r="H185" t="n">
        <v>1</v>
      </c>
      <c r="I185" t="n">
        <v>1</v>
      </c>
      <c r="J185" t="n">
        <v>-1</v>
      </c>
      <c r="K185" t="n">
        <v>-1</v>
      </c>
      <c r="L185">
        <f>HYPERLINK("https://www.defined.fi/sol/CvtcGD5QCPZEXeGN2D2wRLgDwEhgtbZThzE65wabpump?maker=6P4aHkv7oTbwMK6P57sVsejE52jNFeEvYhQMEBpNNN1U","https://www.defined.fi/sol/CvtcGD5QCPZEXeGN2D2wRLgDwEhgtbZThzE65wabpump?maker=6P4aHkv7oTbwMK6P57sVsejE52jNFeEvYhQMEBpNNN1U")</f>
        <v/>
      </c>
      <c r="M185">
        <f>HYPERLINK("https://dexscreener.com/solana/CvtcGD5QCPZEXeGN2D2wRLgDwEhgtbZThzE65wabpump?maker=6P4aHkv7oTbwMK6P57sVsejE52jNFeEvYhQMEBpNNN1U","https://dexscreener.com/solana/CvtcGD5QCPZEXeGN2D2wRLgDwEhgtbZThzE65wabpump?maker=6P4aHkv7oTbwMK6P57sVsejE52jNFeEvYhQMEBpNNN1U")</f>
        <v/>
      </c>
    </row>
    <row r="186">
      <c r="A186" t="inlineStr">
        <is>
          <t>81hNFKinCbcqq9gwGQ6Jhx3J7cemV5cUeeamonj1pump</t>
        </is>
      </c>
      <c r="B186" t="inlineStr">
        <is>
          <t>iAmTheEdge</t>
        </is>
      </c>
      <c r="C186" t="n">
        <v>2</v>
      </c>
      <c r="D186" t="n">
        <v>-1.36</v>
      </c>
      <c r="E186" t="n">
        <v>-0.7</v>
      </c>
      <c r="F186" t="n">
        <v>1.94</v>
      </c>
      <c r="G186" t="n">
        <v>0.576</v>
      </c>
      <c r="H186" t="n">
        <v>1</v>
      </c>
      <c r="I186" t="n">
        <v>1</v>
      </c>
      <c r="J186" t="n">
        <v>-1</v>
      </c>
      <c r="K186" t="n">
        <v>-1</v>
      </c>
      <c r="L186">
        <f>HYPERLINK("https://www.defined.fi/sol/81hNFKinCbcqq9gwGQ6Jhx3J7cemV5cUeeamonj1pump?maker=6P4aHkv7oTbwMK6P57sVsejE52jNFeEvYhQMEBpNNN1U","https://www.defined.fi/sol/81hNFKinCbcqq9gwGQ6Jhx3J7cemV5cUeeamonj1pump?maker=6P4aHkv7oTbwMK6P57sVsejE52jNFeEvYhQMEBpNNN1U")</f>
        <v/>
      </c>
      <c r="M186">
        <f>HYPERLINK("https://dexscreener.com/solana/81hNFKinCbcqq9gwGQ6Jhx3J7cemV5cUeeamonj1pump?maker=6P4aHkv7oTbwMK6P57sVsejE52jNFeEvYhQMEBpNNN1U","https://dexscreener.com/solana/81hNFKinCbcqq9gwGQ6Jhx3J7cemV5cUeeamonj1pump?maker=6P4aHkv7oTbwMK6P57sVsejE52jNFeEvYhQMEBpNNN1U")</f>
        <v/>
      </c>
    </row>
    <row r="187">
      <c r="A187" t="inlineStr">
        <is>
          <t>DpqGdwmxiu9vV9hZhTbNzozCpGpYjp3mTVFKFRdtpump</t>
        </is>
      </c>
      <c r="B187" t="inlineStr">
        <is>
          <t>L-405</t>
        </is>
      </c>
      <c r="C187" t="n">
        <v>2</v>
      </c>
      <c r="D187" t="n">
        <v>7.32</v>
      </c>
      <c r="E187" t="n">
        <v>1.08</v>
      </c>
      <c r="F187" t="n">
        <v>6.77</v>
      </c>
      <c r="G187" t="n">
        <v>14.08</v>
      </c>
      <c r="H187" t="n">
        <v>3</v>
      </c>
      <c r="I187" t="n">
        <v>5</v>
      </c>
      <c r="J187" t="n">
        <v>-1</v>
      </c>
      <c r="K187" t="n">
        <v>-1</v>
      </c>
      <c r="L187">
        <f>HYPERLINK("https://www.defined.fi/sol/DpqGdwmxiu9vV9hZhTbNzozCpGpYjp3mTVFKFRdtpump?maker=6P4aHkv7oTbwMK6P57sVsejE52jNFeEvYhQMEBpNNN1U","https://www.defined.fi/sol/DpqGdwmxiu9vV9hZhTbNzozCpGpYjp3mTVFKFRdtpump?maker=6P4aHkv7oTbwMK6P57sVsejE52jNFeEvYhQMEBpNNN1U")</f>
        <v/>
      </c>
      <c r="M187">
        <f>HYPERLINK("https://dexscreener.com/solana/DpqGdwmxiu9vV9hZhTbNzozCpGpYjp3mTVFKFRdtpump?maker=6P4aHkv7oTbwMK6P57sVsejE52jNFeEvYhQMEBpNNN1U","https://dexscreener.com/solana/DpqGdwmxiu9vV9hZhTbNzozCpGpYjp3mTVFKFRdtpump?maker=6P4aHkv7oTbwMK6P57sVsejE52jNFeEvYhQMEBpNNN1U")</f>
        <v/>
      </c>
    </row>
    <row r="188">
      <c r="A188" t="inlineStr">
        <is>
          <t>EEVTDF8vJr27gRwa83B2GfroPLfygjxiaDwjfMG9pump</t>
        </is>
      </c>
      <c r="B188" t="inlineStr">
        <is>
          <t>i-405</t>
        </is>
      </c>
      <c r="C188" t="n">
        <v>2</v>
      </c>
      <c r="D188" t="n">
        <v>0.676</v>
      </c>
      <c r="E188" t="n">
        <v>0.23</v>
      </c>
      <c r="F188" t="n">
        <v>2.9</v>
      </c>
      <c r="G188" t="n">
        <v>3.58</v>
      </c>
      <c r="H188" t="n">
        <v>1</v>
      </c>
      <c r="I188" t="n">
        <v>2</v>
      </c>
      <c r="J188" t="n">
        <v>-1</v>
      </c>
      <c r="K188" t="n">
        <v>-1</v>
      </c>
      <c r="L188">
        <f>HYPERLINK("https://www.defined.fi/sol/EEVTDF8vJr27gRwa83B2GfroPLfygjxiaDwjfMG9pump?maker=6P4aHkv7oTbwMK6P57sVsejE52jNFeEvYhQMEBpNNN1U","https://www.defined.fi/sol/EEVTDF8vJr27gRwa83B2GfroPLfygjxiaDwjfMG9pump?maker=6P4aHkv7oTbwMK6P57sVsejE52jNFeEvYhQMEBpNNN1U")</f>
        <v/>
      </c>
      <c r="M188">
        <f>HYPERLINK("https://dexscreener.com/solana/EEVTDF8vJr27gRwa83B2GfroPLfygjxiaDwjfMG9pump?maker=6P4aHkv7oTbwMK6P57sVsejE52jNFeEvYhQMEBpNNN1U","https://dexscreener.com/solana/EEVTDF8vJr27gRwa83B2GfroPLfygjxiaDwjfMG9pump?maker=6P4aHkv7oTbwMK6P57sVsejE52jNFeEvYhQMEBpNNN1U")</f>
        <v/>
      </c>
    </row>
    <row r="189">
      <c r="A189" t="inlineStr">
        <is>
          <t>HwyidtZCdYAW1EsihMwxFLtMJkVWn3EdJcBGXnM1pump</t>
        </is>
      </c>
      <c r="B189" t="inlineStr">
        <is>
          <t>Decay</t>
        </is>
      </c>
      <c r="C189" t="n">
        <v>2</v>
      </c>
      <c r="D189" t="n">
        <v>1.75</v>
      </c>
      <c r="E189" t="n">
        <v>0.9</v>
      </c>
      <c r="F189" t="n">
        <v>1.93</v>
      </c>
      <c r="G189" t="n">
        <v>3.68</v>
      </c>
      <c r="H189" t="n">
        <v>1</v>
      </c>
      <c r="I189" t="n">
        <v>1</v>
      </c>
      <c r="J189" t="n">
        <v>-1</v>
      </c>
      <c r="K189" t="n">
        <v>-1</v>
      </c>
      <c r="L189">
        <f>HYPERLINK("https://www.defined.fi/sol/HwyidtZCdYAW1EsihMwxFLtMJkVWn3EdJcBGXnM1pump?maker=6P4aHkv7oTbwMK6P57sVsejE52jNFeEvYhQMEBpNNN1U","https://www.defined.fi/sol/HwyidtZCdYAW1EsihMwxFLtMJkVWn3EdJcBGXnM1pump?maker=6P4aHkv7oTbwMK6P57sVsejE52jNFeEvYhQMEBpNNN1U")</f>
        <v/>
      </c>
      <c r="M189">
        <f>HYPERLINK("https://dexscreener.com/solana/HwyidtZCdYAW1EsihMwxFLtMJkVWn3EdJcBGXnM1pump?maker=6P4aHkv7oTbwMK6P57sVsejE52jNFeEvYhQMEBpNNN1U","https://dexscreener.com/solana/HwyidtZCdYAW1EsihMwxFLtMJkVWn3EdJcBGXnM1pump?maker=6P4aHkv7oTbwMK6P57sVsejE52jNFeEvYhQMEBpNNN1U")</f>
        <v/>
      </c>
    </row>
    <row r="190">
      <c r="A190" t="inlineStr">
        <is>
          <t>CJvntLDFY1bQCcc2Y8u5BwcqZJuHfcLs3cFnizp4pump</t>
        </is>
      </c>
      <c r="B190" t="inlineStr">
        <is>
          <t>FERAL</t>
        </is>
      </c>
      <c r="C190" t="n">
        <v>2</v>
      </c>
      <c r="D190" t="n">
        <v>-0.031</v>
      </c>
      <c r="E190" t="n">
        <v>-0.02</v>
      </c>
      <c r="F190" t="n">
        <v>1.94</v>
      </c>
      <c r="G190" t="n">
        <v>1.91</v>
      </c>
      <c r="H190" t="n">
        <v>1</v>
      </c>
      <c r="I190" t="n">
        <v>1</v>
      </c>
      <c r="J190" t="n">
        <v>-1</v>
      </c>
      <c r="K190" t="n">
        <v>-1</v>
      </c>
      <c r="L190">
        <f>HYPERLINK("https://www.defined.fi/sol/CJvntLDFY1bQCcc2Y8u5BwcqZJuHfcLs3cFnizp4pump?maker=6P4aHkv7oTbwMK6P57sVsejE52jNFeEvYhQMEBpNNN1U","https://www.defined.fi/sol/CJvntLDFY1bQCcc2Y8u5BwcqZJuHfcLs3cFnizp4pump?maker=6P4aHkv7oTbwMK6P57sVsejE52jNFeEvYhQMEBpNNN1U")</f>
        <v/>
      </c>
      <c r="M190">
        <f>HYPERLINK("https://dexscreener.com/solana/CJvntLDFY1bQCcc2Y8u5BwcqZJuHfcLs3cFnizp4pump?maker=6P4aHkv7oTbwMK6P57sVsejE52jNFeEvYhQMEBpNNN1U","https://dexscreener.com/solana/CJvntLDFY1bQCcc2Y8u5BwcqZJuHfcLs3cFnizp4pump?maker=6P4aHkv7oTbwMK6P57sVsejE52jNFeEvYhQMEBpNNN1U")</f>
        <v/>
      </c>
    </row>
    <row r="191">
      <c r="A191" t="inlineStr">
        <is>
          <t>9NxRqJWLKTvVaevx5eZne8QyRutVDohF1vAR4sywpump</t>
        </is>
      </c>
      <c r="B191" t="inlineStr">
        <is>
          <t>Effective</t>
        </is>
      </c>
      <c r="C191" t="n">
        <v>2</v>
      </c>
      <c r="D191" t="n">
        <v>0.53</v>
      </c>
      <c r="E191" t="n">
        <v>0.07000000000000001</v>
      </c>
      <c r="F191" t="n">
        <v>7.69</v>
      </c>
      <c r="G191" t="n">
        <v>8.220000000000001</v>
      </c>
      <c r="H191" t="n">
        <v>2</v>
      </c>
      <c r="I191" t="n">
        <v>2</v>
      </c>
      <c r="J191" t="n">
        <v>-1</v>
      </c>
      <c r="K191" t="n">
        <v>-1</v>
      </c>
      <c r="L191">
        <f>HYPERLINK("https://www.defined.fi/sol/9NxRqJWLKTvVaevx5eZne8QyRutVDohF1vAR4sywpump?maker=6P4aHkv7oTbwMK6P57sVsejE52jNFeEvYhQMEBpNNN1U","https://www.defined.fi/sol/9NxRqJWLKTvVaevx5eZne8QyRutVDohF1vAR4sywpump?maker=6P4aHkv7oTbwMK6P57sVsejE52jNFeEvYhQMEBpNNN1U")</f>
        <v/>
      </c>
      <c r="M191">
        <f>HYPERLINK("https://dexscreener.com/solana/9NxRqJWLKTvVaevx5eZne8QyRutVDohF1vAR4sywpump?maker=6P4aHkv7oTbwMK6P57sVsejE52jNFeEvYhQMEBpNNN1U","https://dexscreener.com/solana/9NxRqJWLKTvVaevx5eZne8QyRutVDohF1vAR4sywpump?maker=6P4aHkv7oTbwMK6P57sVsejE52jNFeEvYhQMEBpNNN1U")</f>
        <v/>
      </c>
    </row>
    <row r="192">
      <c r="A192" t="inlineStr">
        <is>
          <t>FtT12uZ4z7wqQarYNMxtWRTKRsxHYhim8YSWas1qpump</t>
        </is>
      </c>
      <c r="B192" t="inlineStr">
        <is>
          <t>LCAT</t>
        </is>
      </c>
      <c r="C192" t="n">
        <v>2</v>
      </c>
      <c r="D192" t="n">
        <v>0.148</v>
      </c>
      <c r="E192" t="n">
        <v>-1</v>
      </c>
      <c r="F192" t="n">
        <v>2.16</v>
      </c>
      <c r="G192" t="n">
        <v>2.31</v>
      </c>
      <c r="H192" t="n">
        <v>1</v>
      </c>
      <c r="I192" t="n">
        <v>1</v>
      </c>
      <c r="J192" t="n">
        <v>-1</v>
      </c>
      <c r="K192" t="n">
        <v>-1</v>
      </c>
      <c r="L192">
        <f>HYPERLINK("https://www.defined.fi/sol/FtT12uZ4z7wqQarYNMxtWRTKRsxHYhim8YSWas1qpump?maker=6P4aHkv7oTbwMK6P57sVsejE52jNFeEvYhQMEBpNNN1U","https://www.defined.fi/sol/FtT12uZ4z7wqQarYNMxtWRTKRsxHYhim8YSWas1qpump?maker=6P4aHkv7oTbwMK6P57sVsejE52jNFeEvYhQMEBpNNN1U")</f>
        <v/>
      </c>
      <c r="M192">
        <f>HYPERLINK("https://dexscreener.com/solana/FtT12uZ4z7wqQarYNMxtWRTKRsxHYhim8YSWas1qpump?maker=6P4aHkv7oTbwMK6P57sVsejE52jNFeEvYhQMEBpNNN1U","https://dexscreener.com/solana/FtT12uZ4z7wqQarYNMxtWRTKRsxHYhim8YSWas1qpump?maker=6P4aHkv7oTbwMK6P57sVsejE52jNFeEvYhQMEBpNNN1U")</f>
        <v/>
      </c>
    </row>
    <row r="193">
      <c r="A193" t="inlineStr">
        <is>
          <t>9i8ZQ27mNWxjn4XUB8VphV44i1GPKjcKJzmydCL2pump</t>
        </is>
      </c>
      <c r="B193" t="inlineStr">
        <is>
          <t>dum</t>
        </is>
      </c>
      <c r="C193" t="n">
        <v>2</v>
      </c>
      <c r="D193" t="n">
        <v>0.07000000000000001</v>
      </c>
      <c r="E193" t="n">
        <v>-1</v>
      </c>
      <c r="F193" t="n">
        <v>1.93</v>
      </c>
      <c r="G193" t="n">
        <v>2</v>
      </c>
      <c r="H193" t="n">
        <v>1</v>
      </c>
      <c r="I193" t="n">
        <v>1</v>
      </c>
      <c r="J193" t="n">
        <v>-1</v>
      </c>
      <c r="K193" t="n">
        <v>-1</v>
      </c>
      <c r="L193">
        <f>HYPERLINK("https://www.defined.fi/sol/9i8ZQ27mNWxjn4XUB8VphV44i1GPKjcKJzmydCL2pump?maker=6P4aHkv7oTbwMK6P57sVsejE52jNFeEvYhQMEBpNNN1U","https://www.defined.fi/sol/9i8ZQ27mNWxjn4XUB8VphV44i1GPKjcKJzmydCL2pump?maker=6P4aHkv7oTbwMK6P57sVsejE52jNFeEvYhQMEBpNNN1U")</f>
        <v/>
      </c>
      <c r="M193">
        <f>HYPERLINK("https://dexscreener.com/solana/9i8ZQ27mNWxjn4XUB8VphV44i1GPKjcKJzmydCL2pump?maker=6P4aHkv7oTbwMK6P57sVsejE52jNFeEvYhQMEBpNNN1U","https://dexscreener.com/solana/9i8ZQ27mNWxjn4XUB8VphV44i1GPKjcKJzmydCL2pump?maker=6P4aHkv7oTbwMK6P57sVsejE52jNFeEvYhQMEBpNNN1U")</f>
        <v/>
      </c>
    </row>
    <row r="194">
      <c r="A194" t="inlineStr">
        <is>
          <t>6GSRzmd1vrZ9jujUhE6TkkGVtNc435HGbWmtkr4ypump</t>
        </is>
      </c>
      <c r="B194" t="inlineStr">
        <is>
          <t>unknown_6GSR</t>
        </is>
      </c>
      <c r="C194" t="n">
        <v>2</v>
      </c>
      <c r="D194" t="n">
        <v>0.315</v>
      </c>
      <c r="E194" t="n">
        <v>-1</v>
      </c>
      <c r="F194" t="n">
        <v>1.72</v>
      </c>
      <c r="G194" t="n">
        <v>2.04</v>
      </c>
      <c r="H194" t="n">
        <v>1</v>
      </c>
      <c r="I194" t="n">
        <v>1</v>
      </c>
      <c r="J194" t="n">
        <v>-1</v>
      </c>
      <c r="K194" t="n">
        <v>-1</v>
      </c>
      <c r="L194">
        <f>HYPERLINK("https://www.defined.fi/sol/6GSRzmd1vrZ9jujUhE6TkkGVtNc435HGbWmtkr4ypump?maker=6P4aHkv7oTbwMK6P57sVsejE52jNFeEvYhQMEBpNNN1U","https://www.defined.fi/sol/6GSRzmd1vrZ9jujUhE6TkkGVtNc435HGbWmtkr4ypump?maker=6P4aHkv7oTbwMK6P57sVsejE52jNFeEvYhQMEBpNNN1U")</f>
        <v/>
      </c>
      <c r="M194">
        <f>HYPERLINK("https://dexscreener.com/solana/6GSRzmd1vrZ9jujUhE6TkkGVtNc435HGbWmtkr4ypump?maker=6P4aHkv7oTbwMK6P57sVsejE52jNFeEvYhQMEBpNNN1U","https://dexscreener.com/solana/6GSRzmd1vrZ9jujUhE6TkkGVtNc435HGbWmtkr4ypump?maker=6P4aHkv7oTbwMK6P57sVsejE52jNFeEvYhQMEBpNNN1U")</f>
        <v/>
      </c>
    </row>
    <row r="195">
      <c r="A195" t="inlineStr">
        <is>
          <t>4994XJ88RjBS5SKv7qSe4fM3qtPRYzqYBQLe4NRDpump</t>
        </is>
      </c>
      <c r="B195" t="inlineStr">
        <is>
          <t>sma</t>
        </is>
      </c>
      <c r="C195" t="n">
        <v>2</v>
      </c>
      <c r="D195" t="n">
        <v>1.08</v>
      </c>
      <c r="E195" t="n">
        <v>0.55</v>
      </c>
      <c r="F195" t="n">
        <v>1.95</v>
      </c>
      <c r="G195" t="n">
        <v>3.03</v>
      </c>
      <c r="H195" t="n">
        <v>1</v>
      </c>
      <c r="I195" t="n">
        <v>1</v>
      </c>
      <c r="J195" t="n">
        <v>-1</v>
      </c>
      <c r="K195" t="n">
        <v>-1</v>
      </c>
      <c r="L195">
        <f>HYPERLINK("https://www.defined.fi/sol/4994XJ88RjBS5SKv7qSe4fM3qtPRYzqYBQLe4NRDpump?maker=6P4aHkv7oTbwMK6P57sVsejE52jNFeEvYhQMEBpNNN1U","https://www.defined.fi/sol/4994XJ88RjBS5SKv7qSe4fM3qtPRYzqYBQLe4NRDpump?maker=6P4aHkv7oTbwMK6P57sVsejE52jNFeEvYhQMEBpNNN1U")</f>
        <v/>
      </c>
      <c r="M195">
        <f>HYPERLINK("https://dexscreener.com/solana/4994XJ88RjBS5SKv7qSe4fM3qtPRYzqYBQLe4NRDpump?maker=6P4aHkv7oTbwMK6P57sVsejE52jNFeEvYhQMEBpNNN1U","https://dexscreener.com/solana/4994XJ88RjBS5SKv7qSe4fM3qtPRYzqYBQLe4NRDpump?maker=6P4aHkv7oTbwMK6P57sVsejE52jNFeEvYhQMEBpNNN1U")</f>
        <v/>
      </c>
    </row>
    <row r="196">
      <c r="A196" t="inlineStr">
        <is>
          <t>3JXq16mWyo1uboEK9QCGcjjgCB3DXKWWcF1yySC7pump</t>
        </is>
      </c>
      <c r="B196" t="inlineStr">
        <is>
          <t>$ANDY70B$</t>
        </is>
      </c>
      <c r="C196" t="n">
        <v>2</v>
      </c>
      <c r="D196" t="n">
        <v>-5.24</v>
      </c>
      <c r="E196" t="n">
        <v>-0.54</v>
      </c>
      <c r="F196" t="n">
        <v>9.630000000000001</v>
      </c>
      <c r="G196" t="n">
        <v>4.39</v>
      </c>
      <c r="H196" t="n">
        <v>2</v>
      </c>
      <c r="I196" t="n">
        <v>1</v>
      </c>
      <c r="J196" t="n">
        <v>-1</v>
      </c>
      <c r="K196" t="n">
        <v>-1</v>
      </c>
      <c r="L196">
        <f>HYPERLINK("https://www.defined.fi/sol/3JXq16mWyo1uboEK9QCGcjjgCB3DXKWWcF1yySC7pump?maker=6P4aHkv7oTbwMK6P57sVsejE52jNFeEvYhQMEBpNNN1U","https://www.defined.fi/sol/3JXq16mWyo1uboEK9QCGcjjgCB3DXKWWcF1yySC7pump?maker=6P4aHkv7oTbwMK6P57sVsejE52jNFeEvYhQMEBpNNN1U")</f>
        <v/>
      </c>
      <c r="M196">
        <f>HYPERLINK("https://dexscreener.com/solana/3JXq16mWyo1uboEK9QCGcjjgCB3DXKWWcF1yySC7pump?maker=6P4aHkv7oTbwMK6P57sVsejE52jNFeEvYhQMEBpNNN1U","https://dexscreener.com/solana/3JXq16mWyo1uboEK9QCGcjjgCB3DXKWWcF1yySC7pump?maker=6P4aHkv7oTbwMK6P57sVsejE52jNFeEvYhQMEBpNNN1U")</f>
        <v/>
      </c>
    </row>
    <row r="197">
      <c r="A197" t="inlineStr">
        <is>
          <t>4QbcQEy4NaiGoxYK1j1g6iLyhEeW4ck2eejJiG2Apump</t>
        </is>
      </c>
      <c r="B197" t="inlineStr">
        <is>
          <t>MAGE</t>
        </is>
      </c>
      <c r="C197" t="n">
        <v>2</v>
      </c>
      <c r="D197" t="n">
        <v>0.113</v>
      </c>
      <c r="E197" t="n">
        <v>0.04</v>
      </c>
      <c r="F197" t="n">
        <v>2.88</v>
      </c>
      <c r="G197" t="n">
        <v>2.99</v>
      </c>
      <c r="H197" t="n">
        <v>1</v>
      </c>
      <c r="I197" t="n">
        <v>1</v>
      </c>
      <c r="J197" t="n">
        <v>-1</v>
      </c>
      <c r="K197" t="n">
        <v>-1</v>
      </c>
      <c r="L197">
        <f>HYPERLINK("https://www.defined.fi/sol/4QbcQEy4NaiGoxYK1j1g6iLyhEeW4ck2eejJiG2Apump?maker=6P4aHkv7oTbwMK6P57sVsejE52jNFeEvYhQMEBpNNN1U","https://www.defined.fi/sol/4QbcQEy4NaiGoxYK1j1g6iLyhEeW4ck2eejJiG2Apump?maker=6P4aHkv7oTbwMK6P57sVsejE52jNFeEvYhQMEBpNNN1U")</f>
        <v/>
      </c>
      <c r="M197">
        <f>HYPERLINK("https://dexscreener.com/solana/4QbcQEy4NaiGoxYK1j1g6iLyhEeW4ck2eejJiG2Apump?maker=6P4aHkv7oTbwMK6P57sVsejE52jNFeEvYhQMEBpNNN1U","https://dexscreener.com/solana/4QbcQEy4NaiGoxYK1j1g6iLyhEeW4ck2eejJiG2Apump?maker=6P4aHkv7oTbwMK6P57sVsejE52jNFeEvYhQMEBpNNN1U")</f>
        <v/>
      </c>
    </row>
    <row r="198">
      <c r="A198" t="inlineStr">
        <is>
          <t>CMUCfKRZeMvv2qkwwNDcub96PFHVYnpikYr8JzZLpump</t>
        </is>
      </c>
      <c r="B198" t="inlineStr">
        <is>
          <t>BEYBLADE</t>
        </is>
      </c>
      <c r="C198" t="n">
        <v>2</v>
      </c>
      <c r="D198" t="n">
        <v>0.231</v>
      </c>
      <c r="E198" t="n">
        <v>0.12</v>
      </c>
      <c r="F198" t="n">
        <v>1.92</v>
      </c>
      <c r="G198" t="n">
        <v>2.15</v>
      </c>
      <c r="H198" t="n">
        <v>1</v>
      </c>
      <c r="I198" t="n">
        <v>1</v>
      </c>
      <c r="J198" t="n">
        <v>-1</v>
      </c>
      <c r="K198" t="n">
        <v>-1</v>
      </c>
      <c r="L198">
        <f>HYPERLINK("https://www.defined.fi/sol/CMUCfKRZeMvv2qkwwNDcub96PFHVYnpikYr8JzZLpump?maker=6P4aHkv7oTbwMK6P57sVsejE52jNFeEvYhQMEBpNNN1U","https://www.defined.fi/sol/CMUCfKRZeMvv2qkwwNDcub96PFHVYnpikYr8JzZLpump?maker=6P4aHkv7oTbwMK6P57sVsejE52jNFeEvYhQMEBpNNN1U")</f>
        <v/>
      </c>
      <c r="M198">
        <f>HYPERLINK("https://dexscreener.com/solana/CMUCfKRZeMvv2qkwwNDcub96PFHVYnpikYr8JzZLpump?maker=6P4aHkv7oTbwMK6P57sVsejE52jNFeEvYhQMEBpNNN1U","https://dexscreener.com/solana/CMUCfKRZeMvv2qkwwNDcub96PFHVYnpikYr8JzZLpump?maker=6P4aHkv7oTbwMK6P57sVsejE52jNFeEvYhQMEBpNNN1U")</f>
        <v/>
      </c>
    </row>
    <row r="199">
      <c r="A199" t="inlineStr">
        <is>
          <t>5przkG1fkkGFbp2yj1Sjc99YrBqKwDTojCRcuosdpump</t>
        </is>
      </c>
      <c r="B199" t="inlineStr">
        <is>
          <t>Metaspace</t>
        </is>
      </c>
      <c r="C199" t="n">
        <v>2</v>
      </c>
      <c r="D199" t="n">
        <v>0.163</v>
      </c>
      <c r="E199" t="n">
        <v>0.09</v>
      </c>
      <c r="F199" t="n">
        <v>1.92</v>
      </c>
      <c r="G199" t="n">
        <v>2.08</v>
      </c>
      <c r="H199" t="n">
        <v>1</v>
      </c>
      <c r="I199" t="n">
        <v>1</v>
      </c>
      <c r="J199" t="n">
        <v>-1</v>
      </c>
      <c r="K199" t="n">
        <v>-1</v>
      </c>
      <c r="L199">
        <f>HYPERLINK("https://www.defined.fi/sol/5przkG1fkkGFbp2yj1Sjc99YrBqKwDTojCRcuosdpump?maker=6P4aHkv7oTbwMK6P57sVsejE52jNFeEvYhQMEBpNNN1U","https://www.defined.fi/sol/5przkG1fkkGFbp2yj1Sjc99YrBqKwDTojCRcuosdpump?maker=6P4aHkv7oTbwMK6P57sVsejE52jNFeEvYhQMEBpNNN1U")</f>
        <v/>
      </c>
      <c r="M199">
        <f>HYPERLINK("https://dexscreener.com/solana/5przkG1fkkGFbp2yj1Sjc99YrBqKwDTojCRcuosdpump?maker=6P4aHkv7oTbwMK6P57sVsejE52jNFeEvYhQMEBpNNN1U","https://dexscreener.com/solana/5przkG1fkkGFbp2yj1Sjc99YrBqKwDTojCRcuosdpump?maker=6P4aHkv7oTbwMK6P57sVsejE52jNFeEvYhQMEBpNNN1U")</f>
        <v/>
      </c>
    </row>
    <row r="200">
      <c r="A200" t="inlineStr">
        <is>
          <t>tSMsTnsrBXa3wccudDTJZZHp9pmk8N7WLsZBiNbpump</t>
        </is>
      </c>
      <c r="B200" t="inlineStr">
        <is>
          <t>unknown_tSMs</t>
        </is>
      </c>
      <c r="C200" t="n">
        <v>2</v>
      </c>
      <c r="D200" t="n">
        <v>0.078</v>
      </c>
      <c r="E200" t="n">
        <v>-1</v>
      </c>
      <c r="F200" t="n">
        <v>2.15</v>
      </c>
      <c r="G200" t="n">
        <v>2.23</v>
      </c>
      <c r="H200" t="n">
        <v>1</v>
      </c>
      <c r="I200" t="n">
        <v>1</v>
      </c>
      <c r="J200" t="n">
        <v>-1</v>
      </c>
      <c r="K200" t="n">
        <v>-1</v>
      </c>
      <c r="L200">
        <f>HYPERLINK("https://www.defined.fi/sol/tSMsTnsrBXa3wccudDTJZZHp9pmk8N7WLsZBiNbpump?maker=6P4aHkv7oTbwMK6P57sVsejE52jNFeEvYhQMEBpNNN1U","https://www.defined.fi/sol/tSMsTnsrBXa3wccudDTJZZHp9pmk8N7WLsZBiNbpump?maker=6P4aHkv7oTbwMK6P57sVsejE52jNFeEvYhQMEBpNNN1U")</f>
        <v/>
      </c>
      <c r="M200">
        <f>HYPERLINK("https://dexscreener.com/solana/tSMsTnsrBXa3wccudDTJZZHp9pmk8N7WLsZBiNbpump?maker=6P4aHkv7oTbwMK6P57sVsejE52jNFeEvYhQMEBpNNN1U","https://dexscreener.com/solana/tSMsTnsrBXa3wccudDTJZZHp9pmk8N7WLsZBiNbpump?maker=6P4aHkv7oTbwMK6P57sVsejE52jNFeEvYhQMEBpNNN1U")</f>
        <v/>
      </c>
    </row>
    <row r="201">
      <c r="A201" t="inlineStr">
        <is>
          <t>7R1WyjQD5LJEB2KQXyn6FwPtuSUNmCP9RomtZfTTpump</t>
        </is>
      </c>
      <c r="B201" t="inlineStr">
        <is>
          <t>MAGE</t>
        </is>
      </c>
      <c r="C201" t="n">
        <v>2</v>
      </c>
      <c r="D201" t="n">
        <v>-0.125</v>
      </c>
      <c r="E201" t="n">
        <v>-1</v>
      </c>
      <c r="F201" t="n">
        <v>1.92</v>
      </c>
      <c r="G201" t="n">
        <v>1.8</v>
      </c>
      <c r="H201" t="n">
        <v>1</v>
      </c>
      <c r="I201" t="n">
        <v>1</v>
      </c>
      <c r="J201" t="n">
        <v>-1</v>
      </c>
      <c r="K201" t="n">
        <v>-1</v>
      </c>
      <c r="L201">
        <f>HYPERLINK("https://www.defined.fi/sol/7R1WyjQD5LJEB2KQXyn6FwPtuSUNmCP9RomtZfTTpump?maker=6P4aHkv7oTbwMK6P57sVsejE52jNFeEvYhQMEBpNNN1U","https://www.defined.fi/sol/7R1WyjQD5LJEB2KQXyn6FwPtuSUNmCP9RomtZfTTpump?maker=6P4aHkv7oTbwMK6P57sVsejE52jNFeEvYhQMEBpNNN1U")</f>
        <v/>
      </c>
      <c r="M201">
        <f>HYPERLINK("https://dexscreener.com/solana/7R1WyjQD5LJEB2KQXyn6FwPtuSUNmCP9RomtZfTTpump?maker=6P4aHkv7oTbwMK6P57sVsejE52jNFeEvYhQMEBpNNN1U","https://dexscreener.com/solana/7R1WyjQD5LJEB2KQXyn6FwPtuSUNmCP9RomtZfTTpump?maker=6P4aHkv7oTbwMK6P57sVsejE52jNFeEvYhQMEBpNNN1U")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2024-10-20T15:37:32Z</dcterms:created>
  <dcterms:modified xsi:type="dcterms:W3CDTF">2024-10-20T15:37:32Z</dcterms:modified>
</cp:coreProperties>
</file>