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5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BoAQaykj3LtkM2Brevc7cQcRAzpqcsP47nJ2rkyopump</t>
        </is>
      </c>
      <c r="B2" t="inlineStr">
        <is>
          <t>FOREST</t>
        </is>
      </c>
      <c r="C2" t="n">
        <v>0</v>
      </c>
      <c r="D2" t="n">
        <v>94.79000000000001</v>
      </c>
      <c r="E2" t="n">
        <v>0.02</v>
      </c>
      <c r="F2" t="n">
        <v>4125.91</v>
      </c>
      <c r="G2" t="n">
        <v>4251.52</v>
      </c>
      <c r="H2" t="n">
        <v>1639</v>
      </c>
      <c r="I2" t="n">
        <v>1666</v>
      </c>
      <c r="J2" t="n">
        <v>-1</v>
      </c>
      <c r="K2" t="n">
        <v>-1</v>
      </c>
      <c r="L2">
        <f>HYPERLINK("https://www.defined.fi/sol/BoAQaykj3LtkM2Brevc7cQcRAzpqcsP47nJ2rkyopump?maker=54EiavhVatcFbcRHKm2swd6eB8reyib3kTkDGScoGjGK","https://www.defined.fi/sol/BoAQaykj3LtkM2Brevc7cQcRAzpqcsP47nJ2rkyopump?maker=54EiavhVatcFbcRHKm2swd6eB8reyib3kTkDGScoGjGK")</f>
        <v/>
      </c>
      <c r="M2">
        <f>HYPERLINK("https://dexscreener.com/solana/BoAQaykj3LtkM2Brevc7cQcRAzpqcsP47nJ2rkyopump?maker=54EiavhVatcFbcRHKm2swd6eB8reyib3kTkDGScoGjGK","https://dexscreener.com/solana/BoAQaykj3LtkM2Brevc7cQcRAzpqcsP47nJ2rkyopump?maker=54EiavhVatcFbcRHKm2swd6eB8reyib3kTkDGScoGjGK")</f>
        <v/>
      </c>
    </row>
    <row r="3">
      <c r="A3" t="inlineStr">
        <is>
          <t>yJcC48AWnaFQxb4CfZY6U19aQr3Pw6RKVhuGCLVpump</t>
        </is>
      </c>
      <c r="B3" t="inlineStr">
        <is>
          <t>WoTF</t>
        </is>
      </c>
      <c r="C3" t="n">
        <v>0</v>
      </c>
      <c r="D3" t="n">
        <v>59.12</v>
      </c>
      <c r="E3" t="n">
        <v>0.03</v>
      </c>
      <c r="F3" t="n">
        <v>2113.21</v>
      </c>
      <c r="G3" t="n">
        <v>2172.33</v>
      </c>
      <c r="H3" t="n">
        <v>666</v>
      </c>
      <c r="I3" t="n">
        <v>666</v>
      </c>
      <c r="J3" t="n">
        <v>-1</v>
      </c>
      <c r="K3" t="n">
        <v>-1</v>
      </c>
      <c r="L3">
        <f>HYPERLINK("https://www.defined.fi/sol/yJcC48AWnaFQxb4CfZY6U19aQr3Pw6RKVhuGCLVpump?maker=54EiavhVatcFbcRHKm2swd6eB8reyib3kTkDGScoGjGK","https://www.defined.fi/sol/yJcC48AWnaFQxb4CfZY6U19aQr3Pw6RKVhuGCLVpump?maker=54EiavhVatcFbcRHKm2swd6eB8reyib3kTkDGScoGjGK")</f>
        <v/>
      </c>
      <c r="M3">
        <f>HYPERLINK("https://dexscreener.com/solana/yJcC48AWnaFQxb4CfZY6U19aQr3Pw6RKVhuGCLVpump?maker=54EiavhVatcFbcRHKm2swd6eB8reyib3kTkDGScoGjGK","https://dexscreener.com/solana/yJcC48AWnaFQxb4CfZY6U19aQr3Pw6RKVhuGCLVpump?maker=54EiavhVatcFbcRHKm2swd6eB8reyib3kTkDGScoGjGK")</f>
        <v/>
      </c>
    </row>
    <row r="4">
      <c r="A4" t="inlineStr">
        <is>
          <t>75dh1aVyE88DiDDqN396Lkbcf4Kxj2KNGJRCTkcUpump</t>
        </is>
      </c>
      <c r="B4" t="inlineStr">
        <is>
          <t>JANUS</t>
        </is>
      </c>
      <c r="C4" t="n">
        <v>0</v>
      </c>
      <c r="D4" t="n">
        <v>0.217</v>
      </c>
      <c r="E4" t="n">
        <v>0.04</v>
      </c>
      <c r="F4" t="n">
        <v>5.79</v>
      </c>
      <c r="G4" t="n">
        <v>6</v>
      </c>
      <c r="H4" t="n">
        <v>28</v>
      </c>
      <c r="I4" t="n">
        <v>28</v>
      </c>
      <c r="J4" t="n">
        <v>-1</v>
      </c>
      <c r="K4" t="n">
        <v>-1</v>
      </c>
      <c r="L4">
        <f>HYPERLINK("https://www.defined.fi/sol/75dh1aVyE88DiDDqN396Lkbcf4Kxj2KNGJRCTkcUpump?maker=54EiavhVatcFbcRHKm2swd6eB8reyib3kTkDGScoGjGK","https://www.defined.fi/sol/75dh1aVyE88DiDDqN396Lkbcf4Kxj2KNGJRCTkcUpump?maker=54EiavhVatcFbcRHKm2swd6eB8reyib3kTkDGScoGjGK")</f>
        <v/>
      </c>
      <c r="M4">
        <f>HYPERLINK("https://dexscreener.com/solana/75dh1aVyE88DiDDqN396Lkbcf4Kxj2KNGJRCTkcUpump?maker=54EiavhVatcFbcRHKm2swd6eB8reyib3kTkDGScoGjGK","https://dexscreener.com/solana/75dh1aVyE88DiDDqN396Lkbcf4Kxj2KNGJRCTkcUpump?maker=54EiavhVatcFbcRHKm2swd6eB8reyib3kTkDGScoGjGK")</f>
        <v/>
      </c>
    </row>
    <row r="5">
      <c r="A5" t="inlineStr">
        <is>
          <t>JD3S1oqnjG5trRTZXpLmKnS7LsKsppyFa51rPBBMWogv</t>
        </is>
      </c>
      <c r="B5" t="inlineStr">
        <is>
          <t>capri</t>
        </is>
      </c>
      <c r="C5" t="n">
        <v>0</v>
      </c>
      <c r="D5" t="n">
        <v>0.008</v>
      </c>
      <c r="E5" t="n">
        <v>0.01</v>
      </c>
      <c r="F5" t="n">
        <v>0.522</v>
      </c>
      <c r="G5" t="n">
        <v>0.53</v>
      </c>
      <c r="H5" t="n">
        <v>5</v>
      </c>
      <c r="I5" t="n">
        <v>5</v>
      </c>
      <c r="J5" t="n">
        <v>-1</v>
      </c>
      <c r="K5" t="n">
        <v>-1</v>
      </c>
      <c r="L5">
        <f>HYPERLINK("https://www.defined.fi/sol/JD3S1oqnjG5trRTZXpLmKnS7LsKsppyFa51rPBBMWogv?maker=54EiavhVatcFbcRHKm2swd6eB8reyib3kTkDGScoGjGK","https://www.defined.fi/sol/JD3S1oqnjG5trRTZXpLmKnS7LsKsppyFa51rPBBMWogv?maker=54EiavhVatcFbcRHKm2swd6eB8reyib3kTkDGScoGjGK")</f>
        <v/>
      </c>
      <c r="M5">
        <f>HYPERLINK("https://dexscreener.com/solana/JD3S1oqnjG5trRTZXpLmKnS7LsKsppyFa51rPBBMWogv?maker=54EiavhVatcFbcRHKm2swd6eB8reyib3kTkDGScoGjGK","https://dexscreener.com/solana/JD3S1oqnjG5trRTZXpLmKnS7LsKsppyFa51rPBBMWogv?maker=54EiavhVatcFbcRHKm2swd6eB8reyib3kTkDGScoGjGK")</f>
        <v/>
      </c>
    </row>
    <row r="6">
      <c r="A6" t="inlineStr">
        <is>
          <t>Fosp9yoXQBdx8YqyURZePYzgpCnxp9XsfnQq69DRvvU4</t>
        </is>
      </c>
      <c r="B6" t="inlineStr">
        <is>
          <t>MEDUSA</t>
        </is>
      </c>
      <c r="C6" t="n">
        <v>0</v>
      </c>
      <c r="D6" t="n">
        <v>27.47</v>
      </c>
      <c r="E6" t="n">
        <v>0.01</v>
      </c>
      <c r="F6" t="n">
        <v>2109.52</v>
      </c>
      <c r="G6" t="n">
        <v>2143.69</v>
      </c>
      <c r="H6" t="n">
        <v>580</v>
      </c>
      <c r="I6" t="n">
        <v>590</v>
      </c>
      <c r="J6" t="n">
        <v>-1</v>
      </c>
      <c r="K6" t="n">
        <v>-1</v>
      </c>
      <c r="L6">
        <f>HYPERLINK("https://www.defined.fi/sol/Fosp9yoXQBdx8YqyURZePYzgpCnxp9XsfnQq69DRvvU4?maker=54EiavhVatcFbcRHKm2swd6eB8reyib3kTkDGScoGjGK","https://www.defined.fi/sol/Fosp9yoXQBdx8YqyURZePYzgpCnxp9XsfnQq69DRvvU4?maker=54EiavhVatcFbcRHKm2swd6eB8reyib3kTkDGScoGjGK")</f>
        <v/>
      </c>
      <c r="M6">
        <f>HYPERLINK("https://dexscreener.com/solana/Fosp9yoXQBdx8YqyURZePYzgpCnxp9XsfnQq69DRvvU4?maker=54EiavhVatcFbcRHKm2swd6eB8reyib3kTkDGScoGjGK","https://dexscreener.com/solana/Fosp9yoXQBdx8YqyURZePYzgpCnxp9XsfnQq69DRvvU4?maker=54EiavhVatcFbcRHKm2swd6eB8reyib3kTkDGScoGjGK")</f>
        <v/>
      </c>
    </row>
    <row r="7">
      <c r="A7" t="inlineStr">
        <is>
          <t>HeJUFDxfJSzYFUuHLxkMqCgytU31G6mjP4wKviwqpump</t>
        </is>
      </c>
      <c r="B7" t="inlineStr">
        <is>
          <t>GNON</t>
        </is>
      </c>
      <c r="C7" t="n">
        <v>0</v>
      </c>
      <c r="D7" t="n">
        <v>1305.27</v>
      </c>
      <c r="E7" t="n">
        <v>0.13</v>
      </c>
      <c r="F7" t="n">
        <v>10800</v>
      </c>
      <c r="G7" t="n">
        <v>11500</v>
      </c>
      <c r="H7" t="n">
        <v>1449</v>
      </c>
      <c r="I7" t="n">
        <v>1363</v>
      </c>
      <c r="J7" t="n">
        <v>-1</v>
      </c>
      <c r="K7" t="n">
        <v>-1</v>
      </c>
      <c r="L7">
        <f>HYPERLINK("https://www.defined.fi/sol/HeJUFDxfJSzYFUuHLxkMqCgytU31G6mjP4wKviwqpump?maker=54EiavhVatcFbcRHKm2swd6eB8reyib3kTkDGScoGjGK","https://www.defined.fi/sol/HeJUFDxfJSzYFUuHLxkMqCgytU31G6mjP4wKviwqpump?maker=54EiavhVatcFbcRHKm2swd6eB8reyib3kTkDGScoGjGK")</f>
        <v/>
      </c>
      <c r="M7">
        <f>HYPERLINK("https://dexscreener.com/solana/HeJUFDxfJSzYFUuHLxkMqCgytU31G6mjP4wKviwqpump?maker=54EiavhVatcFbcRHKm2swd6eB8reyib3kTkDGScoGjGK","https://dexscreener.com/solana/HeJUFDxfJSzYFUuHLxkMqCgytU31G6mjP4wKviwqpump?maker=54EiavhVatcFbcRHKm2swd6eB8reyib3kTkDGScoGjGK")</f>
        <v/>
      </c>
    </row>
    <row r="8">
      <c r="A8" t="inlineStr">
        <is>
          <t>6DSqVXg9WLTWgz6LACqxN757QdHe1sCqkUfojWmxWtok</t>
        </is>
      </c>
      <c r="B8" t="inlineStr">
        <is>
          <t>CORN</t>
        </is>
      </c>
      <c r="C8" t="n">
        <v>0</v>
      </c>
      <c r="D8" t="n">
        <v>24.55</v>
      </c>
      <c r="E8" t="n">
        <v>0.01</v>
      </c>
      <c r="F8" t="n">
        <v>1984.53</v>
      </c>
      <c r="G8" t="n">
        <v>3140.56</v>
      </c>
      <c r="H8" t="n">
        <v>1028</v>
      </c>
      <c r="I8" t="n">
        <v>1103</v>
      </c>
      <c r="J8" t="n">
        <v>-1</v>
      </c>
      <c r="K8" t="n">
        <v>-1</v>
      </c>
      <c r="L8">
        <f>HYPERLINK("https://www.defined.fi/sol/6DSqVXg9WLTWgz6LACqxN757QdHe1sCqkUfojWmxWtok?maker=54EiavhVatcFbcRHKm2swd6eB8reyib3kTkDGScoGjGK","https://www.defined.fi/sol/6DSqVXg9WLTWgz6LACqxN757QdHe1sCqkUfojWmxWtok?maker=54EiavhVatcFbcRHKm2swd6eB8reyib3kTkDGScoGjGK")</f>
        <v/>
      </c>
      <c r="M8">
        <f>HYPERLINK("https://dexscreener.com/solana/6DSqVXg9WLTWgz6LACqxN757QdHe1sCqkUfojWmxWtok?maker=54EiavhVatcFbcRHKm2swd6eB8reyib3kTkDGScoGjGK","https://dexscreener.com/solana/6DSqVXg9WLTWgz6LACqxN757QdHe1sCqkUfojWmxWtok?maker=54EiavhVatcFbcRHKm2swd6eB8reyib3kTkDGScoGjGK")</f>
        <v/>
      </c>
    </row>
    <row r="9">
      <c r="A9" t="inlineStr">
        <is>
          <t>f4NMCNnGR7qiCxDfGgFoXp6B4JFTHsHVn7eDYJ9pump</t>
        </is>
      </c>
      <c r="B9" t="inlineStr">
        <is>
          <t>CYBERIA</t>
        </is>
      </c>
      <c r="C9" t="n">
        <v>0</v>
      </c>
      <c r="D9" t="n">
        <v>2.11</v>
      </c>
      <c r="E9" t="n">
        <v>0.04</v>
      </c>
      <c r="F9" t="n">
        <v>51.36</v>
      </c>
      <c r="G9" t="n">
        <v>53.47</v>
      </c>
      <c r="H9" t="n">
        <v>46</v>
      </c>
      <c r="I9" t="n">
        <v>46</v>
      </c>
      <c r="J9" t="n">
        <v>-1</v>
      </c>
      <c r="K9" t="n">
        <v>-1</v>
      </c>
      <c r="L9">
        <f>HYPERLINK("https://www.defined.fi/sol/f4NMCNnGR7qiCxDfGgFoXp6B4JFTHsHVn7eDYJ9pump?maker=54EiavhVatcFbcRHKm2swd6eB8reyib3kTkDGScoGjGK","https://www.defined.fi/sol/f4NMCNnGR7qiCxDfGgFoXp6B4JFTHsHVn7eDYJ9pump?maker=54EiavhVatcFbcRHKm2swd6eB8reyib3kTkDGScoGjGK")</f>
        <v/>
      </c>
      <c r="M9">
        <f>HYPERLINK("https://dexscreener.com/solana/f4NMCNnGR7qiCxDfGgFoXp6B4JFTHsHVn7eDYJ9pump?maker=54EiavhVatcFbcRHKm2swd6eB8reyib3kTkDGScoGjGK","https://dexscreener.com/solana/f4NMCNnGR7qiCxDfGgFoXp6B4JFTHsHVn7eDYJ9pump?maker=54EiavhVatcFbcRHKm2swd6eB8reyib3kTkDGScoGjGK")</f>
        <v/>
      </c>
    </row>
    <row r="10">
      <c r="A10" t="inlineStr">
        <is>
          <t>GJAFwWjJ3vnTsrQVabjBVK2TYB1YtRCQXRDfDgUnpump</t>
        </is>
      </c>
      <c r="B10" t="inlineStr">
        <is>
          <t>ACT</t>
        </is>
      </c>
      <c r="C10" t="n">
        <v>0</v>
      </c>
      <c r="D10" t="n">
        <v>82.33</v>
      </c>
      <c r="E10" t="n">
        <v>0.03</v>
      </c>
      <c r="F10" t="n">
        <v>3349.5</v>
      </c>
      <c r="G10" t="n">
        <v>3429.95</v>
      </c>
      <c r="H10" t="n">
        <v>531</v>
      </c>
      <c r="I10" t="n">
        <v>520</v>
      </c>
      <c r="J10" t="n">
        <v>-1</v>
      </c>
      <c r="K10" t="n">
        <v>-1</v>
      </c>
      <c r="L10">
        <f>HYPERLINK("https://www.defined.fi/sol/GJAFwWjJ3vnTsrQVabjBVK2TYB1YtRCQXRDfDgUnpump?maker=54EiavhVatcFbcRHKm2swd6eB8reyib3kTkDGScoGjGK","https://www.defined.fi/sol/GJAFwWjJ3vnTsrQVabjBVK2TYB1YtRCQXRDfDgUnpump?maker=54EiavhVatcFbcRHKm2swd6eB8reyib3kTkDGScoGjGK")</f>
        <v/>
      </c>
      <c r="M10">
        <f>HYPERLINK("https://dexscreener.com/solana/GJAFwWjJ3vnTsrQVabjBVK2TYB1YtRCQXRDfDgUnpump?maker=54EiavhVatcFbcRHKm2swd6eB8reyib3kTkDGScoGjGK","https://dexscreener.com/solana/GJAFwWjJ3vnTsrQVabjBVK2TYB1YtRCQXRDfDgUnpump?maker=54EiavhVatcFbcRHKm2swd6eB8reyib3kTkDGScoGjGK")</f>
        <v/>
      </c>
    </row>
    <row r="11">
      <c r="A11" t="inlineStr">
        <is>
          <t>9Za5hA1XFyGBNbGNEJH7v411AXaW19WMhKaAvamUgT7T</t>
        </is>
      </c>
      <c r="B11" t="inlineStr">
        <is>
          <t>Elysium</t>
        </is>
      </c>
      <c r="C11" t="n">
        <v>0</v>
      </c>
      <c r="D11" t="n">
        <v>16.14</v>
      </c>
      <c r="E11" t="n">
        <v>0.04</v>
      </c>
      <c r="F11" t="n">
        <v>398.75</v>
      </c>
      <c r="G11" t="n">
        <v>414.89</v>
      </c>
      <c r="H11" t="n">
        <v>722</v>
      </c>
      <c r="I11" t="n">
        <v>722</v>
      </c>
      <c r="J11" t="n">
        <v>-1</v>
      </c>
      <c r="K11" t="n">
        <v>-1</v>
      </c>
      <c r="L11">
        <f>HYPERLINK("https://www.defined.fi/sol/9Za5hA1XFyGBNbGNEJH7v411AXaW19WMhKaAvamUgT7T?maker=54EiavhVatcFbcRHKm2swd6eB8reyib3kTkDGScoGjGK","https://www.defined.fi/sol/9Za5hA1XFyGBNbGNEJH7v411AXaW19WMhKaAvamUgT7T?maker=54EiavhVatcFbcRHKm2swd6eB8reyib3kTkDGScoGjGK")</f>
        <v/>
      </c>
      <c r="M11">
        <f>HYPERLINK("https://dexscreener.com/solana/9Za5hA1XFyGBNbGNEJH7v411AXaW19WMhKaAvamUgT7T?maker=54EiavhVatcFbcRHKm2swd6eB8reyib3kTkDGScoGjGK","https://dexscreener.com/solana/9Za5hA1XFyGBNbGNEJH7v411AXaW19WMhKaAvamUgT7T?maker=54EiavhVatcFbcRHKm2swd6eB8reyib3kTkDGScoGjGK")</f>
        <v/>
      </c>
    </row>
    <row r="12">
      <c r="A12" t="inlineStr">
        <is>
          <t>9BB6NFEcjBCtnNLFko2FqVQBq8HHM13kCyYcdQbgpump</t>
        </is>
      </c>
      <c r="B12" t="inlineStr">
        <is>
          <t>Fartcoin</t>
        </is>
      </c>
      <c r="C12" t="n">
        <v>0</v>
      </c>
      <c r="D12" t="n">
        <v>242.91</v>
      </c>
      <c r="E12" t="n">
        <v>0.08</v>
      </c>
      <c r="F12" t="n">
        <v>3106.93</v>
      </c>
      <c r="G12" t="n">
        <v>3196.42</v>
      </c>
      <c r="H12" t="n">
        <v>1267</v>
      </c>
      <c r="I12" t="n">
        <v>1271</v>
      </c>
      <c r="J12" t="n">
        <v>-1</v>
      </c>
      <c r="K12" t="n">
        <v>-1</v>
      </c>
      <c r="L12">
        <f>HYPERLINK("https://www.defined.fi/sol/9BB6NFEcjBCtnNLFko2FqVQBq8HHM13kCyYcdQbgpump?maker=54EiavhVatcFbcRHKm2swd6eB8reyib3kTkDGScoGjGK","https://www.defined.fi/sol/9BB6NFEcjBCtnNLFko2FqVQBq8HHM13kCyYcdQbgpump?maker=54EiavhVatcFbcRHKm2swd6eB8reyib3kTkDGScoGjGK")</f>
        <v/>
      </c>
      <c r="M12">
        <f>HYPERLINK("https://dexscreener.com/solana/9BB6NFEcjBCtnNLFko2FqVQBq8HHM13kCyYcdQbgpump?maker=54EiavhVatcFbcRHKm2swd6eB8reyib3kTkDGScoGjGK","https://dexscreener.com/solana/9BB6NFEcjBCtnNLFko2FqVQBq8HHM13kCyYcdQbgpump?maker=54EiavhVatcFbcRHKm2swd6eB8reyib3kTkDGScoGjGK")</f>
        <v/>
      </c>
    </row>
    <row r="13">
      <c r="A13" t="inlineStr">
        <is>
          <t>CzLSujWBLFsSjncfkh59rUFqvafWcY5tzedWJSuypump</t>
        </is>
      </c>
      <c r="B13" t="inlineStr">
        <is>
          <t>GOAT</t>
        </is>
      </c>
      <c r="C13" t="n">
        <v>0</v>
      </c>
      <c r="D13" t="n">
        <v>372.57</v>
      </c>
      <c r="E13" t="n">
        <v>0.02</v>
      </c>
      <c r="F13" t="n">
        <v>18800</v>
      </c>
      <c r="G13" t="n">
        <v>16800</v>
      </c>
      <c r="H13" t="n">
        <v>984</v>
      </c>
      <c r="I13" t="n">
        <v>915</v>
      </c>
      <c r="J13" t="n">
        <v>-1</v>
      </c>
      <c r="K13" t="n">
        <v>-1</v>
      </c>
      <c r="L13">
        <f>HYPERLINK("https://www.defined.fi/sol/CzLSujWBLFsSjncfkh59rUFqvafWcY5tzedWJSuypump?maker=54EiavhVatcFbcRHKm2swd6eB8reyib3kTkDGScoGjGK","https://www.defined.fi/sol/CzLSujWBLFsSjncfkh59rUFqvafWcY5tzedWJSuypump?maker=54EiavhVatcFbcRHKm2swd6eB8reyib3kTkDGScoGjGK")</f>
        <v/>
      </c>
      <c r="M13">
        <f>HYPERLINK("https://dexscreener.com/solana/CzLSujWBLFsSjncfkh59rUFqvafWcY5tzedWJSuypump?maker=54EiavhVatcFbcRHKm2swd6eB8reyib3kTkDGScoGjGK","https://dexscreener.com/solana/CzLSujWBLFsSjncfkh59rUFqvafWcY5tzedWJSuypump?maker=54EiavhVatcFbcRHKm2swd6eB8reyib3kTkDGScoGjGK")</f>
        <v/>
      </c>
    </row>
    <row r="14">
      <c r="A14" t="inlineStr">
        <is>
          <t>D57CP6MA7G5idNmxAuigU6W8uPeiGvDVuuwh4z2ypump</t>
        </is>
      </c>
      <c r="B14" t="inlineStr">
        <is>
          <t>LOOM</t>
        </is>
      </c>
      <c r="C14" t="n">
        <v>0</v>
      </c>
      <c r="D14" t="n">
        <v>87.31</v>
      </c>
      <c r="E14" t="n">
        <v>0.03</v>
      </c>
      <c r="F14" t="n">
        <v>2718.52</v>
      </c>
      <c r="G14" t="n">
        <v>2806.2</v>
      </c>
      <c r="H14" t="n">
        <v>838</v>
      </c>
      <c r="I14" t="n">
        <v>840</v>
      </c>
      <c r="J14" t="n">
        <v>-1</v>
      </c>
      <c r="K14" t="n">
        <v>-1</v>
      </c>
      <c r="L14">
        <f>HYPERLINK("https://www.defined.fi/sol/D57CP6MA7G5idNmxAuigU6W8uPeiGvDVuuwh4z2ypump?maker=54EiavhVatcFbcRHKm2swd6eB8reyib3kTkDGScoGjGK","https://www.defined.fi/sol/D57CP6MA7G5idNmxAuigU6W8uPeiGvDVuuwh4z2ypump?maker=54EiavhVatcFbcRHKm2swd6eB8reyib3kTkDGScoGjGK")</f>
        <v/>
      </c>
      <c r="M14">
        <f>HYPERLINK("https://dexscreener.com/solana/D57CP6MA7G5idNmxAuigU6W8uPeiGvDVuuwh4z2ypump?maker=54EiavhVatcFbcRHKm2swd6eB8reyib3kTkDGScoGjGK","https://dexscreener.com/solana/D57CP6MA7G5idNmxAuigU6W8uPeiGvDVuuwh4z2ypump?maker=54EiavhVatcFbcRHKm2swd6eB8reyib3kTkDGScoGjGK")</f>
        <v/>
      </c>
    </row>
    <row r="15">
      <c r="A15" t="inlineStr">
        <is>
          <t>JUPyiwrYJFskUPiHa7hkeR8VUtAeFoSYbKedZNsDvCN</t>
        </is>
      </c>
      <c r="B15" t="inlineStr">
        <is>
          <t>JUP</t>
        </is>
      </c>
      <c r="C15" t="n">
        <v>0</v>
      </c>
      <c r="D15" t="n">
        <v>11.18</v>
      </c>
      <c r="E15" t="n">
        <v>0.01</v>
      </c>
      <c r="F15" t="n">
        <v>1427.14</v>
      </c>
      <c r="G15" t="n">
        <v>1473.82</v>
      </c>
      <c r="H15" t="n">
        <v>291</v>
      </c>
      <c r="I15" t="n">
        <v>294</v>
      </c>
      <c r="J15" t="n">
        <v>-1</v>
      </c>
      <c r="K15" t="n">
        <v>-1</v>
      </c>
      <c r="L15">
        <f>HYPERLINK("https://www.defined.fi/sol/JUPyiwrYJFskUPiHa7hkeR8VUtAeFoSYbKedZNsDvCN?maker=54EiavhVatcFbcRHKm2swd6eB8reyib3kTkDGScoGjGK","https://www.defined.fi/sol/JUPyiwrYJFskUPiHa7hkeR8VUtAeFoSYbKedZNsDvCN?maker=54EiavhVatcFbcRHKm2swd6eB8reyib3kTkDGScoGjGK")</f>
        <v/>
      </c>
      <c r="M15">
        <f>HYPERLINK("https://dexscreener.com/solana/JUPyiwrYJFskUPiHa7hkeR8VUtAeFoSYbKedZNsDvCN?maker=54EiavhVatcFbcRHKm2swd6eB8reyib3kTkDGScoGjGK","https://dexscreener.com/solana/JUPyiwrYJFskUPiHa7hkeR8VUtAeFoSYbKedZNsDvCN?maker=54EiavhVatcFbcRHKm2swd6eB8reyib3kTkDGScoGjGK")</f>
        <v/>
      </c>
    </row>
    <row r="16">
      <c r="A16" t="inlineStr">
        <is>
          <t>HaP8r3ksG76PhQLTqR8FYBeNiQpejcFbQmiHbg787Ut1</t>
        </is>
      </c>
      <c r="B16" t="inlineStr">
        <is>
          <t>TRUMP</t>
        </is>
      </c>
      <c r="C16" t="n">
        <v>0</v>
      </c>
      <c r="D16" t="n">
        <v>2.55</v>
      </c>
      <c r="E16" t="n">
        <v>0.01</v>
      </c>
      <c r="F16" t="n">
        <v>211.55</v>
      </c>
      <c r="G16" t="n">
        <v>212.56</v>
      </c>
      <c r="H16" t="n">
        <v>139</v>
      </c>
      <c r="I16" t="n">
        <v>144</v>
      </c>
      <c r="J16" t="n">
        <v>-1</v>
      </c>
      <c r="K16" t="n">
        <v>-1</v>
      </c>
      <c r="L16">
        <f>HYPERLINK("https://www.defined.fi/sol/HaP8r3ksG76PhQLTqR8FYBeNiQpejcFbQmiHbg787Ut1?maker=54EiavhVatcFbcRHKm2swd6eB8reyib3kTkDGScoGjGK","https://www.defined.fi/sol/HaP8r3ksG76PhQLTqR8FYBeNiQpejcFbQmiHbg787Ut1?maker=54EiavhVatcFbcRHKm2swd6eB8reyib3kTkDGScoGjGK")</f>
        <v/>
      </c>
      <c r="M16">
        <f>HYPERLINK("https://dexscreener.com/solana/HaP8r3ksG76PhQLTqR8FYBeNiQpejcFbQmiHbg787Ut1?maker=54EiavhVatcFbcRHKm2swd6eB8reyib3kTkDGScoGjGK","https://dexscreener.com/solana/HaP8r3ksG76PhQLTqR8FYBeNiQpejcFbQmiHbg787Ut1?maker=54EiavhVatcFbcRHKm2swd6eB8reyib3kTkDGScoGjGK")</f>
        <v/>
      </c>
    </row>
    <row r="17">
      <c r="A17" t="inlineStr">
        <is>
          <t>4kHu4VktgzpZW9i8LEsHZrNLJcTV98nGhyZE5JSEpump</t>
        </is>
      </c>
      <c r="B17" t="inlineStr">
        <is>
          <t>GOVAI</t>
        </is>
      </c>
      <c r="C17" t="n">
        <v>0</v>
      </c>
      <c r="D17" t="n">
        <v>0.306</v>
      </c>
      <c r="E17" t="n">
        <v>0.02</v>
      </c>
      <c r="F17" t="n">
        <v>16.42</v>
      </c>
      <c r="G17" t="n">
        <v>16.73</v>
      </c>
      <c r="H17" t="n">
        <v>75</v>
      </c>
      <c r="I17" t="n">
        <v>75</v>
      </c>
      <c r="J17" t="n">
        <v>-1</v>
      </c>
      <c r="K17" t="n">
        <v>-1</v>
      </c>
      <c r="L17">
        <f>HYPERLINK("https://www.defined.fi/sol/4kHu4VktgzpZW9i8LEsHZrNLJcTV98nGhyZE5JSEpump?maker=54EiavhVatcFbcRHKm2swd6eB8reyib3kTkDGScoGjGK","https://www.defined.fi/sol/4kHu4VktgzpZW9i8LEsHZrNLJcTV98nGhyZE5JSEpump?maker=54EiavhVatcFbcRHKm2swd6eB8reyib3kTkDGScoGjGK")</f>
        <v/>
      </c>
      <c r="M17">
        <f>HYPERLINK("https://dexscreener.com/solana/4kHu4VktgzpZW9i8LEsHZrNLJcTV98nGhyZE5JSEpump?maker=54EiavhVatcFbcRHKm2swd6eB8reyib3kTkDGScoGjGK","https://dexscreener.com/solana/4kHu4VktgzpZW9i8LEsHZrNLJcTV98nGhyZE5JSEpump?maker=54EiavhVatcFbcRHKm2swd6eB8reyib3kTkDGScoGjGK")</f>
        <v/>
      </c>
    </row>
    <row r="18">
      <c r="A18" t="inlineStr">
        <is>
          <t>33rVymHHPxfMvg4EHKBRF3h8a37cG7Et3eQWZzAkpump</t>
        </is>
      </c>
      <c r="B18" t="inlineStr">
        <is>
          <t>bro</t>
        </is>
      </c>
      <c r="C18" t="n">
        <v>0</v>
      </c>
      <c r="D18" t="n">
        <v>2.11</v>
      </c>
      <c r="E18" t="n">
        <v>0.02</v>
      </c>
      <c r="F18" t="n">
        <v>125.26</v>
      </c>
      <c r="G18" t="n">
        <v>127.37</v>
      </c>
      <c r="H18" t="n">
        <v>263</v>
      </c>
      <c r="I18" t="n">
        <v>263</v>
      </c>
      <c r="J18" t="n">
        <v>-1</v>
      </c>
      <c r="K18" t="n">
        <v>-1</v>
      </c>
      <c r="L18">
        <f>HYPERLINK("https://www.defined.fi/sol/33rVymHHPxfMvg4EHKBRF3h8a37cG7Et3eQWZzAkpump?maker=54EiavhVatcFbcRHKm2swd6eB8reyib3kTkDGScoGjGK","https://www.defined.fi/sol/33rVymHHPxfMvg4EHKBRF3h8a37cG7Et3eQWZzAkpump?maker=54EiavhVatcFbcRHKm2swd6eB8reyib3kTkDGScoGjGK")</f>
        <v/>
      </c>
      <c r="M18">
        <f>HYPERLINK("https://dexscreener.com/solana/33rVymHHPxfMvg4EHKBRF3h8a37cG7Et3eQWZzAkpump?maker=54EiavhVatcFbcRHKm2swd6eB8reyib3kTkDGScoGjGK","https://dexscreener.com/solana/33rVymHHPxfMvg4EHKBRF3h8a37cG7Et3eQWZzAkpump?maker=54EiavhVatcFbcRHKm2swd6eB8reyib3kTkDGScoGjGK")</f>
        <v/>
      </c>
    </row>
    <row r="19">
      <c r="A19" t="inlineStr">
        <is>
          <t>mSoLzYCxHdYgdzU16g5QSh3i5K3z3KZK7ytfqcJm7So</t>
        </is>
      </c>
      <c r="B19" t="inlineStr">
        <is>
          <t>mSOL</t>
        </is>
      </c>
      <c r="C19" t="n">
        <v>0</v>
      </c>
      <c r="D19" t="n">
        <v>0.169</v>
      </c>
      <c r="E19" t="n">
        <v>0</v>
      </c>
      <c r="F19" t="n">
        <v>1972.59</v>
      </c>
      <c r="G19" t="n">
        <v>1979.83</v>
      </c>
      <c r="H19" t="n">
        <v>9</v>
      </c>
      <c r="I19" t="n">
        <v>10</v>
      </c>
      <c r="J19" t="n">
        <v>-1</v>
      </c>
      <c r="K19" t="n">
        <v>-1</v>
      </c>
      <c r="L19">
        <f>HYPERLINK("https://www.defined.fi/sol/mSoLzYCxHdYgdzU16g5QSh3i5K3z3KZK7ytfqcJm7So?maker=54EiavhVatcFbcRHKm2swd6eB8reyib3kTkDGScoGjGK","https://www.defined.fi/sol/mSoLzYCxHdYgdzU16g5QSh3i5K3z3KZK7ytfqcJm7So?maker=54EiavhVatcFbcRHKm2swd6eB8reyib3kTkDGScoGjGK")</f>
        <v/>
      </c>
      <c r="M19">
        <f>HYPERLINK("https://dexscreener.com/solana/mSoLzYCxHdYgdzU16g5QSh3i5K3z3KZK7ytfqcJm7So?maker=54EiavhVatcFbcRHKm2swd6eB8reyib3kTkDGScoGjGK","https://dexscreener.com/solana/mSoLzYCxHdYgdzU16g5QSh3i5K3z3KZK7ytfqcJm7So?maker=54EiavhVatcFbcRHKm2swd6eB8reyib3kTkDGScoGjGK")</f>
        <v/>
      </c>
    </row>
    <row r="20">
      <c r="A20" t="inlineStr">
        <is>
          <t>DEJiPKx5GActUtB6qUssreUxkhXtL4hTQAAJZ7Ccw8se</t>
        </is>
      </c>
      <c r="B20" t="inlineStr">
        <is>
          <t>XD</t>
        </is>
      </c>
      <c r="C20" t="n">
        <v>0</v>
      </c>
      <c r="D20" t="n">
        <v>7.34</v>
      </c>
      <c r="E20" t="n">
        <v>0.02</v>
      </c>
      <c r="F20" t="n">
        <v>457.88</v>
      </c>
      <c r="G20" t="n">
        <v>531.4</v>
      </c>
      <c r="H20" t="n">
        <v>269</v>
      </c>
      <c r="I20" t="n">
        <v>259</v>
      </c>
      <c r="J20" t="n">
        <v>-1</v>
      </c>
      <c r="K20" t="n">
        <v>-1</v>
      </c>
      <c r="L20">
        <f>HYPERLINK("https://www.defined.fi/sol/DEJiPKx5GActUtB6qUssreUxkhXtL4hTQAAJZ7Ccw8se?maker=54EiavhVatcFbcRHKm2swd6eB8reyib3kTkDGScoGjGK","https://www.defined.fi/sol/DEJiPKx5GActUtB6qUssreUxkhXtL4hTQAAJZ7Ccw8se?maker=54EiavhVatcFbcRHKm2swd6eB8reyib3kTkDGScoGjGK")</f>
        <v/>
      </c>
      <c r="M20">
        <f>HYPERLINK("https://dexscreener.com/solana/DEJiPKx5GActUtB6qUssreUxkhXtL4hTQAAJZ7Ccw8se?maker=54EiavhVatcFbcRHKm2swd6eB8reyib3kTkDGScoGjGK","https://dexscreener.com/solana/DEJiPKx5GActUtB6qUssreUxkhXtL4hTQAAJZ7Ccw8se?maker=54EiavhVatcFbcRHKm2swd6eB8reyib3kTkDGScoGjGK")</f>
        <v/>
      </c>
    </row>
    <row r="21">
      <c r="A21" t="inlineStr">
        <is>
          <t>C6aKMB1myrBMUQYUnvsvuUnhJKVRAtiQ7EVgkkBipump</t>
        </is>
      </c>
      <c r="B21" t="inlineStr">
        <is>
          <t>queef</t>
        </is>
      </c>
      <c r="C21" t="n">
        <v>0</v>
      </c>
      <c r="D21" t="n">
        <v>0.538</v>
      </c>
      <c r="E21" t="n">
        <v>0.04</v>
      </c>
      <c r="F21" t="n">
        <v>14.12</v>
      </c>
      <c r="G21" t="n">
        <v>14.66</v>
      </c>
      <c r="H21" t="n">
        <v>30</v>
      </c>
      <c r="I21" t="n">
        <v>30</v>
      </c>
      <c r="J21" t="n">
        <v>-1</v>
      </c>
      <c r="K21" t="n">
        <v>-1</v>
      </c>
      <c r="L21">
        <f>HYPERLINK("https://www.defined.fi/sol/C6aKMB1myrBMUQYUnvsvuUnhJKVRAtiQ7EVgkkBipump?maker=54EiavhVatcFbcRHKm2swd6eB8reyib3kTkDGScoGjGK","https://www.defined.fi/sol/C6aKMB1myrBMUQYUnvsvuUnhJKVRAtiQ7EVgkkBipump?maker=54EiavhVatcFbcRHKm2swd6eB8reyib3kTkDGScoGjGK")</f>
        <v/>
      </c>
      <c r="M21">
        <f>HYPERLINK("https://dexscreener.com/solana/C6aKMB1myrBMUQYUnvsvuUnhJKVRAtiQ7EVgkkBipump?maker=54EiavhVatcFbcRHKm2swd6eB8reyib3kTkDGScoGjGK","https://dexscreener.com/solana/C6aKMB1myrBMUQYUnvsvuUnhJKVRAtiQ7EVgkkBipump?maker=54EiavhVatcFbcRHKm2swd6eB8reyib3kTkDGScoGjGK")</f>
        <v/>
      </c>
    </row>
    <row r="22">
      <c r="A22" t="inlineStr">
        <is>
          <t>G8Vy25NzjRmuQtnN35xF7j3X2Z1TrV39XijZu8Mg4w8n</t>
        </is>
      </c>
      <c r="B22" t="inlineStr">
        <is>
          <t>COOK</t>
        </is>
      </c>
      <c r="C22" t="n">
        <v>0</v>
      </c>
      <c r="D22" t="n">
        <v>1.48</v>
      </c>
      <c r="E22" t="n">
        <v>0.02</v>
      </c>
      <c r="F22" t="n">
        <v>79.83</v>
      </c>
      <c r="G22" t="n">
        <v>87.81999999999999</v>
      </c>
      <c r="H22" t="n">
        <v>76</v>
      </c>
      <c r="I22" t="n">
        <v>80</v>
      </c>
      <c r="J22" t="n">
        <v>-1</v>
      </c>
      <c r="K22" t="n">
        <v>-1</v>
      </c>
      <c r="L22">
        <f>HYPERLINK("https://www.defined.fi/sol/G8Vy25NzjRmuQtnN35xF7j3X2Z1TrV39XijZu8Mg4w8n?maker=54EiavhVatcFbcRHKm2swd6eB8reyib3kTkDGScoGjGK","https://www.defined.fi/sol/G8Vy25NzjRmuQtnN35xF7j3X2Z1TrV39XijZu8Mg4w8n?maker=54EiavhVatcFbcRHKm2swd6eB8reyib3kTkDGScoGjGK")</f>
        <v/>
      </c>
      <c r="M22">
        <f>HYPERLINK("https://dexscreener.com/solana/G8Vy25NzjRmuQtnN35xF7j3X2Z1TrV39XijZu8Mg4w8n?maker=54EiavhVatcFbcRHKm2swd6eB8reyib3kTkDGScoGjGK","https://dexscreener.com/solana/G8Vy25NzjRmuQtnN35xF7j3X2Z1TrV39XijZu8Mg4w8n?maker=54EiavhVatcFbcRHKm2swd6eB8reyib3kTkDGScoGjGK")</f>
        <v/>
      </c>
    </row>
    <row r="23">
      <c r="A23" t="inlineStr">
        <is>
          <t>4GniFbshqU6VtWCLJnKadswa8QCk2cFg8cgBZrhe9dam</t>
        </is>
      </c>
      <c r="B23" t="inlineStr">
        <is>
          <t>GOOFY</t>
        </is>
      </c>
      <c r="C23" t="n">
        <v>0</v>
      </c>
      <c r="D23" t="n">
        <v>0.089</v>
      </c>
      <c r="E23" t="n">
        <v>0.02</v>
      </c>
      <c r="F23" t="n">
        <v>4.25</v>
      </c>
      <c r="G23" t="n">
        <v>4.34</v>
      </c>
      <c r="H23" t="n">
        <v>8</v>
      </c>
      <c r="I23" t="n">
        <v>8</v>
      </c>
      <c r="J23" t="n">
        <v>-1</v>
      </c>
      <c r="K23" t="n">
        <v>-1</v>
      </c>
      <c r="L23">
        <f>HYPERLINK("https://www.defined.fi/sol/4GniFbshqU6VtWCLJnKadswa8QCk2cFg8cgBZrhe9dam?maker=54EiavhVatcFbcRHKm2swd6eB8reyib3kTkDGScoGjGK","https://www.defined.fi/sol/4GniFbshqU6VtWCLJnKadswa8QCk2cFg8cgBZrhe9dam?maker=54EiavhVatcFbcRHKm2swd6eB8reyib3kTkDGScoGjGK")</f>
        <v/>
      </c>
      <c r="M23">
        <f>HYPERLINK("https://dexscreener.com/solana/4GniFbshqU6VtWCLJnKadswa8QCk2cFg8cgBZrhe9dam?maker=54EiavhVatcFbcRHKm2swd6eB8reyib3kTkDGScoGjGK","https://dexscreener.com/solana/4GniFbshqU6VtWCLJnKadswa8QCk2cFg8cgBZrhe9dam?maker=54EiavhVatcFbcRHKm2swd6eB8reyib3kTkDGScoGjGK")</f>
        <v/>
      </c>
    </row>
    <row r="24">
      <c r="A24" t="inlineStr">
        <is>
          <t>H2c31USxu35MDkBrGph8pUDUnmzo2e4Rf4hnvL2Upump</t>
        </is>
      </c>
      <c r="B24" t="inlineStr">
        <is>
          <t>Shoggoth</t>
        </is>
      </c>
      <c r="C24" t="n">
        <v>0</v>
      </c>
      <c r="D24" t="n">
        <v>15.43</v>
      </c>
      <c r="E24" t="n">
        <v>0.02</v>
      </c>
      <c r="F24" t="n">
        <v>660.98</v>
      </c>
      <c r="G24" t="n">
        <v>676.42</v>
      </c>
      <c r="H24" t="n">
        <v>349</v>
      </c>
      <c r="I24" t="n">
        <v>349</v>
      </c>
      <c r="J24" t="n">
        <v>-1</v>
      </c>
      <c r="K24" t="n">
        <v>-1</v>
      </c>
      <c r="L24">
        <f>HYPERLINK("https://www.defined.fi/sol/H2c31USxu35MDkBrGph8pUDUnmzo2e4Rf4hnvL2Upump?maker=54EiavhVatcFbcRHKm2swd6eB8reyib3kTkDGScoGjGK","https://www.defined.fi/sol/H2c31USxu35MDkBrGph8pUDUnmzo2e4Rf4hnvL2Upump?maker=54EiavhVatcFbcRHKm2swd6eB8reyib3kTkDGScoGjGK")</f>
        <v/>
      </c>
      <c r="M24">
        <f>HYPERLINK("https://dexscreener.com/solana/H2c31USxu35MDkBrGph8pUDUnmzo2e4Rf4hnvL2Upump?maker=54EiavhVatcFbcRHKm2swd6eB8reyib3kTkDGScoGjGK","https://dexscreener.com/solana/H2c31USxu35MDkBrGph8pUDUnmzo2e4Rf4hnvL2Upump?maker=54EiavhVatcFbcRHKm2swd6eB8reyib3kTkDGScoGjGK")</f>
        <v/>
      </c>
    </row>
    <row r="25">
      <c r="A25" t="inlineStr">
        <is>
          <t>AsktR1RW2CBUur42FAzJecMmx73XuQUB7STNPiCjesKb</t>
        </is>
      </c>
      <c r="B25" t="inlineStr">
        <is>
          <t>BOYF</t>
        </is>
      </c>
      <c r="C25" t="n">
        <v>0</v>
      </c>
      <c r="D25" t="n">
        <v>0.054</v>
      </c>
      <c r="E25" t="n">
        <v>0.01</v>
      </c>
      <c r="F25" t="n">
        <v>3.8</v>
      </c>
      <c r="G25" t="n">
        <v>3.85</v>
      </c>
      <c r="H25" t="n">
        <v>14</v>
      </c>
      <c r="I25" t="n">
        <v>14</v>
      </c>
      <c r="J25" t="n">
        <v>-1</v>
      </c>
      <c r="K25" t="n">
        <v>-1</v>
      </c>
      <c r="L25">
        <f>HYPERLINK("https://www.defined.fi/sol/AsktR1RW2CBUur42FAzJecMmx73XuQUB7STNPiCjesKb?maker=54EiavhVatcFbcRHKm2swd6eB8reyib3kTkDGScoGjGK","https://www.defined.fi/sol/AsktR1RW2CBUur42FAzJecMmx73XuQUB7STNPiCjesKb?maker=54EiavhVatcFbcRHKm2swd6eB8reyib3kTkDGScoGjGK")</f>
        <v/>
      </c>
      <c r="M25">
        <f>HYPERLINK("https://dexscreener.com/solana/AsktR1RW2CBUur42FAzJecMmx73XuQUB7STNPiCjesKb?maker=54EiavhVatcFbcRHKm2swd6eB8reyib3kTkDGScoGjGK","https://dexscreener.com/solana/AsktR1RW2CBUur42FAzJecMmx73XuQUB7STNPiCjesKb?maker=54EiavhVatcFbcRHKm2swd6eB8reyib3kTkDGScoGjGK")</f>
        <v/>
      </c>
    </row>
    <row r="26">
      <c r="A26" t="inlineStr">
        <is>
          <t>28xPA7ZER19fNTWQpZ8xHJUMbyoxegpT6mHxzMdtFZCW</t>
        </is>
      </c>
      <c r="B26" t="inlineStr">
        <is>
          <t>SGAI</t>
        </is>
      </c>
      <c r="C26" t="n">
        <v>0</v>
      </c>
      <c r="D26" t="n">
        <v>1.71</v>
      </c>
      <c r="E26" t="n">
        <v>0.05</v>
      </c>
      <c r="F26" t="n">
        <v>33.24</v>
      </c>
      <c r="G26" t="n">
        <v>34.95</v>
      </c>
      <c r="H26" t="n">
        <v>64</v>
      </c>
      <c r="I26" t="n">
        <v>64</v>
      </c>
      <c r="J26" t="n">
        <v>-1</v>
      </c>
      <c r="K26" t="n">
        <v>-1</v>
      </c>
      <c r="L26">
        <f>HYPERLINK("https://www.defined.fi/sol/28xPA7ZER19fNTWQpZ8xHJUMbyoxegpT6mHxzMdtFZCW?maker=54EiavhVatcFbcRHKm2swd6eB8reyib3kTkDGScoGjGK","https://www.defined.fi/sol/28xPA7ZER19fNTWQpZ8xHJUMbyoxegpT6mHxzMdtFZCW?maker=54EiavhVatcFbcRHKm2swd6eB8reyib3kTkDGScoGjGK")</f>
        <v/>
      </c>
      <c r="M26">
        <f>HYPERLINK("https://dexscreener.com/solana/28xPA7ZER19fNTWQpZ8xHJUMbyoxegpT6mHxzMdtFZCW?maker=54EiavhVatcFbcRHKm2swd6eB8reyib3kTkDGScoGjGK","https://dexscreener.com/solana/28xPA7ZER19fNTWQpZ8xHJUMbyoxegpT6mHxzMdtFZCW?maker=54EiavhVatcFbcRHKm2swd6eB8reyib3kTkDGScoGjGK")</f>
        <v/>
      </c>
    </row>
    <row r="27">
      <c r="A27" t="inlineStr">
        <is>
          <t>5mSH3YMv7q6gPYmwGXoVYEG3pKTpDUbC3YF7XMtapump</t>
        </is>
      </c>
      <c r="B27" t="inlineStr">
        <is>
          <t>unknown_5mSH</t>
        </is>
      </c>
      <c r="C27" t="n">
        <v>0</v>
      </c>
      <c r="D27" t="n">
        <v>0.569</v>
      </c>
      <c r="E27" t="n">
        <v>0.04</v>
      </c>
      <c r="F27" t="n">
        <v>12.88</v>
      </c>
      <c r="G27" t="n">
        <v>13.45</v>
      </c>
      <c r="H27" t="n">
        <v>33</v>
      </c>
      <c r="I27" t="n">
        <v>33</v>
      </c>
      <c r="J27" t="n">
        <v>-1</v>
      </c>
      <c r="K27" t="n">
        <v>-1</v>
      </c>
      <c r="L27">
        <f>HYPERLINK("https://www.defined.fi/sol/5mSH3YMv7q6gPYmwGXoVYEG3pKTpDUbC3YF7XMtapump?maker=54EiavhVatcFbcRHKm2swd6eB8reyib3kTkDGScoGjGK","https://www.defined.fi/sol/5mSH3YMv7q6gPYmwGXoVYEG3pKTpDUbC3YF7XMtapump?maker=54EiavhVatcFbcRHKm2swd6eB8reyib3kTkDGScoGjGK")</f>
        <v/>
      </c>
      <c r="M27">
        <f>HYPERLINK("https://dexscreener.com/solana/5mSH3YMv7q6gPYmwGXoVYEG3pKTpDUbC3YF7XMtapump?maker=54EiavhVatcFbcRHKm2swd6eB8reyib3kTkDGScoGjGK","https://dexscreener.com/solana/5mSH3YMv7q6gPYmwGXoVYEG3pKTpDUbC3YF7XMtapump?maker=54EiavhVatcFbcRHKm2swd6eB8reyib3kTkDGScoGjGK")</f>
        <v/>
      </c>
    </row>
    <row r="28">
      <c r="A28" t="inlineStr">
        <is>
          <t>9qriMjPPAJTMCtfQnz7Mo9BsV2jAWTr2ff7yc3JWpump</t>
        </is>
      </c>
      <c r="B28" t="inlineStr">
        <is>
          <t>unknown_9qri</t>
        </is>
      </c>
      <c r="C28" t="n">
        <v>0</v>
      </c>
      <c r="D28" t="n">
        <v>18.12</v>
      </c>
      <c r="E28" t="n">
        <v>0.03</v>
      </c>
      <c r="F28" t="n">
        <v>668.9400000000001</v>
      </c>
      <c r="G28" t="n">
        <v>687.0599999999999</v>
      </c>
      <c r="H28" t="n">
        <v>340</v>
      </c>
      <c r="I28" t="n">
        <v>340</v>
      </c>
      <c r="J28" t="n">
        <v>-1</v>
      </c>
      <c r="K28" t="n">
        <v>-1</v>
      </c>
      <c r="L28">
        <f>HYPERLINK("https://www.defined.fi/sol/9qriMjPPAJTMCtfQnz7Mo9BsV2jAWTr2ff7yc3JWpump?maker=54EiavhVatcFbcRHKm2swd6eB8reyib3kTkDGScoGjGK","https://www.defined.fi/sol/9qriMjPPAJTMCtfQnz7Mo9BsV2jAWTr2ff7yc3JWpump?maker=54EiavhVatcFbcRHKm2swd6eB8reyib3kTkDGScoGjGK")</f>
        <v/>
      </c>
      <c r="M28">
        <f>HYPERLINK("https://dexscreener.com/solana/9qriMjPPAJTMCtfQnz7Mo9BsV2jAWTr2ff7yc3JWpump?maker=54EiavhVatcFbcRHKm2swd6eB8reyib3kTkDGScoGjGK","https://dexscreener.com/solana/9qriMjPPAJTMCtfQnz7Mo9BsV2jAWTr2ff7yc3JWpump?maker=54EiavhVatcFbcRHKm2swd6eB8reyib3kTkDGScoGjGK")</f>
        <v/>
      </c>
    </row>
    <row r="29">
      <c r="A29" t="inlineStr">
        <is>
          <t>A9jLULrDSYZkBtKfvG44w8NWzvCN6rGLpoA3hY7TQ85k</t>
        </is>
      </c>
      <c r="B29" t="inlineStr">
        <is>
          <t>SMOL</t>
        </is>
      </c>
      <c r="C29" t="n">
        <v>0</v>
      </c>
      <c r="D29" t="n">
        <v>0.002</v>
      </c>
      <c r="E29" t="n">
        <v>0.02</v>
      </c>
      <c r="F29" t="n">
        <v>0.099</v>
      </c>
      <c r="G29" t="n">
        <v>0.1</v>
      </c>
      <c r="H29" t="n">
        <v>2</v>
      </c>
      <c r="I29" t="n">
        <v>2</v>
      </c>
      <c r="J29" t="n">
        <v>-1</v>
      </c>
      <c r="K29" t="n">
        <v>-1</v>
      </c>
      <c r="L29">
        <f>HYPERLINK("https://www.defined.fi/sol/A9jLULrDSYZkBtKfvG44w8NWzvCN6rGLpoA3hY7TQ85k?maker=54EiavhVatcFbcRHKm2swd6eB8reyib3kTkDGScoGjGK","https://www.defined.fi/sol/A9jLULrDSYZkBtKfvG44w8NWzvCN6rGLpoA3hY7TQ85k?maker=54EiavhVatcFbcRHKm2swd6eB8reyib3kTkDGScoGjGK")</f>
        <v/>
      </c>
      <c r="M29">
        <f>HYPERLINK("https://dexscreener.com/solana/A9jLULrDSYZkBtKfvG44w8NWzvCN6rGLpoA3hY7TQ85k?maker=54EiavhVatcFbcRHKm2swd6eB8reyib3kTkDGScoGjGK","https://dexscreener.com/solana/A9jLULrDSYZkBtKfvG44w8NWzvCN6rGLpoA3hY7TQ85k?maker=54EiavhVatcFbcRHKm2swd6eB8reyib3kTkDGScoGjGK")</f>
        <v/>
      </c>
    </row>
    <row r="30">
      <c r="A30" t="inlineStr">
        <is>
          <t>ED5nyyWEzpPPiWimP8vYm7sD7TD3LAt3Q3gRTWHzPJBY</t>
        </is>
      </c>
      <c r="B30" t="inlineStr">
        <is>
          <t>MOODENG</t>
        </is>
      </c>
      <c r="C30" t="n">
        <v>0</v>
      </c>
      <c r="D30" t="n">
        <v>25.48</v>
      </c>
      <c r="E30" t="n">
        <v>0.01</v>
      </c>
      <c r="F30" t="n">
        <v>1811.56</v>
      </c>
      <c r="G30" t="n">
        <v>1828.23</v>
      </c>
      <c r="H30" t="n">
        <v>143</v>
      </c>
      <c r="I30" t="n">
        <v>150</v>
      </c>
      <c r="J30" t="n">
        <v>-1</v>
      </c>
      <c r="K30" t="n">
        <v>-1</v>
      </c>
      <c r="L30">
        <f>HYPERLINK("https://www.defined.fi/sol/ED5nyyWEzpPPiWimP8vYm7sD7TD3LAt3Q3gRTWHzPJBY?maker=54EiavhVatcFbcRHKm2swd6eB8reyib3kTkDGScoGjGK","https://www.defined.fi/sol/ED5nyyWEzpPPiWimP8vYm7sD7TD3LAt3Q3gRTWHzPJBY?maker=54EiavhVatcFbcRHKm2swd6eB8reyib3kTkDGScoGjGK")</f>
        <v/>
      </c>
      <c r="M30">
        <f>HYPERLINK("https://dexscreener.com/solana/ED5nyyWEzpPPiWimP8vYm7sD7TD3LAt3Q3gRTWHzPJBY?maker=54EiavhVatcFbcRHKm2swd6eB8reyib3kTkDGScoGjGK","https://dexscreener.com/solana/ED5nyyWEzpPPiWimP8vYm7sD7TD3LAt3Q3gRTWHzPJBY?maker=54EiavhVatcFbcRHKm2swd6eB8reyib3kTkDGScoGjGK")</f>
        <v/>
      </c>
    </row>
    <row r="31">
      <c r="A31" t="inlineStr">
        <is>
          <t>J3NKxxXZcnNiMjKw9hYb2K4LUxgwB6t1FtPtQVsv3KFr</t>
        </is>
      </c>
      <c r="B31" t="inlineStr">
        <is>
          <t>SPX</t>
        </is>
      </c>
      <c r="C31" t="n">
        <v>0</v>
      </c>
      <c r="D31" t="n">
        <v>31.84</v>
      </c>
      <c r="E31" t="n">
        <v>0.02</v>
      </c>
      <c r="F31" t="n">
        <v>2206.76</v>
      </c>
      <c r="G31" t="n">
        <v>2067.42</v>
      </c>
      <c r="H31" t="n">
        <v>335</v>
      </c>
      <c r="I31" t="n">
        <v>304</v>
      </c>
      <c r="J31" t="n">
        <v>-1</v>
      </c>
      <c r="K31" t="n">
        <v>-1</v>
      </c>
      <c r="L31">
        <f>HYPERLINK("https://www.defined.fi/sol/J3NKxxXZcnNiMjKw9hYb2K4LUxgwB6t1FtPtQVsv3KFr?maker=54EiavhVatcFbcRHKm2swd6eB8reyib3kTkDGScoGjGK","https://www.defined.fi/sol/J3NKxxXZcnNiMjKw9hYb2K4LUxgwB6t1FtPtQVsv3KFr?maker=54EiavhVatcFbcRHKm2swd6eB8reyib3kTkDGScoGjGK")</f>
        <v/>
      </c>
      <c r="M31">
        <f>HYPERLINK("https://dexscreener.com/solana/J3NKxxXZcnNiMjKw9hYb2K4LUxgwB6t1FtPtQVsv3KFr?maker=54EiavhVatcFbcRHKm2swd6eB8reyib3kTkDGScoGjGK","https://dexscreener.com/solana/J3NKxxXZcnNiMjKw9hYb2K4LUxgwB6t1FtPtQVsv3KFr?maker=54EiavhVatcFbcRHKm2swd6eB8reyib3kTkDGScoGjGK")</f>
        <v/>
      </c>
    </row>
    <row r="32">
      <c r="A32" t="inlineStr">
        <is>
          <t>8Ki8DpuWNxu9VsS3kQbarsCWMcFGWkzzA8pUPto9zBd5</t>
        </is>
      </c>
      <c r="B32" t="inlineStr">
        <is>
          <t>LOCKIN</t>
        </is>
      </c>
      <c r="C32" t="n">
        <v>0</v>
      </c>
      <c r="D32" t="n">
        <v>-11.45</v>
      </c>
      <c r="E32" t="n">
        <v>-0.01</v>
      </c>
      <c r="F32" t="n">
        <v>1610.83</v>
      </c>
      <c r="G32" t="n">
        <v>1199.11</v>
      </c>
      <c r="H32" t="n">
        <v>222</v>
      </c>
      <c r="I32" t="n">
        <v>212</v>
      </c>
      <c r="J32" t="n">
        <v>-1</v>
      </c>
      <c r="K32" t="n">
        <v>-1</v>
      </c>
      <c r="L32">
        <f>HYPERLINK("https://www.defined.fi/sol/8Ki8DpuWNxu9VsS3kQbarsCWMcFGWkzzA8pUPto9zBd5?maker=54EiavhVatcFbcRHKm2swd6eB8reyib3kTkDGScoGjGK","https://www.defined.fi/sol/8Ki8DpuWNxu9VsS3kQbarsCWMcFGWkzzA8pUPto9zBd5?maker=54EiavhVatcFbcRHKm2swd6eB8reyib3kTkDGScoGjGK")</f>
        <v/>
      </c>
      <c r="M32">
        <f>HYPERLINK("https://dexscreener.com/solana/8Ki8DpuWNxu9VsS3kQbarsCWMcFGWkzzA8pUPto9zBd5?maker=54EiavhVatcFbcRHKm2swd6eB8reyib3kTkDGScoGjGK","https://dexscreener.com/solana/8Ki8DpuWNxu9VsS3kQbarsCWMcFGWkzzA8pUPto9zBd5?maker=54EiavhVatcFbcRHKm2swd6eB8reyib3kTkDGScoGjGK")</f>
        <v/>
      </c>
    </row>
    <row r="33">
      <c r="A33" t="inlineStr">
        <is>
          <t>2JcXacFwt9mVAwBQ5nZkYwCyXQkRcdsYrDXn6hj22SbP</t>
        </is>
      </c>
      <c r="B33" t="inlineStr">
        <is>
          <t>mini</t>
        </is>
      </c>
      <c r="C33" t="n">
        <v>0</v>
      </c>
      <c r="D33" t="n">
        <v>2.71</v>
      </c>
      <c r="E33" t="n">
        <v>0.01</v>
      </c>
      <c r="F33" t="n">
        <v>315.79</v>
      </c>
      <c r="G33" t="n">
        <v>776.9299999999999</v>
      </c>
      <c r="H33" t="n">
        <v>158</v>
      </c>
      <c r="I33" t="n">
        <v>160</v>
      </c>
      <c r="J33" t="n">
        <v>-1</v>
      </c>
      <c r="K33" t="n">
        <v>-1</v>
      </c>
      <c r="L33">
        <f>HYPERLINK("https://www.defined.fi/sol/2JcXacFwt9mVAwBQ5nZkYwCyXQkRcdsYrDXn6hj22SbP?maker=54EiavhVatcFbcRHKm2swd6eB8reyib3kTkDGScoGjGK","https://www.defined.fi/sol/2JcXacFwt9mVAwBQ5nZkYwCyXQkRcdsYrDXn6hj22SbP?maker=54EiavhVatcFbcRHKm2swd6eB8reyib3kTkDGScoGjGK")</f>
        <v/>
      </c>
      <c r="M33">
        <f>HYPERLINK("https://dexscreener.com/solana/2JcXacFwt9mVAwBQ5nZkYwCyXQkRcdsYrDXn6hj22SbP?maker=54EiavhVatcFbcRHKm2swd6eB8reyib3kTkDGScoGjGK","https://dexscreener.com/solana/2JcXacFwt9mVAwBQ5nZkYwCyXQkRcdsYrDXn6hj22SbP?maker=54EiavhVatcFbcRHKm2swd6eB8reyib3kTkDGScoGjGK")</f>
        <v/>
      </c>
    </row>
    <row r="34">
      <c r="A34" t="inlineStr">
        <is>
          <t>whheYm7JzA2DsAofFKvXtNdJ8HhQDxa72fa52pdHaoB</t>
        </is>
      </c>
      <c r="B34" t="inlineStr">
        <is>
          <t>unknown_whhe</t>
        </is>
      </c>
      <c r="C34" t="n">
        <v>0</v>
      </c>
      <c r="D34" t="n">
        <v>1.82</v>
      </c>
      <c r="E34" t="n">
        <v>0.06</v>
      </c>
      <c r="F34" t="n">
        <v>47.77</v>
      </c>
      <c r="G34" t="n">
        <v>31.68</v>
      </c>
      <c r="H34" t="n">
        <v>212</v>
      </c>
      <c r="I34" t="n">
        <v>142</v>
      </c>
      <c r="J34" t="n">
        <v>-1</v>
      </c>
      <c r="K34" t="n">
        <v>-1</v>
      </c>
      <c r="L34">
        <f>HYPERLINK("https://www.defined.fi/sol/whheYm7JzA2DsAofFKvXtNdJ8HhQDxa72fa52pdHaoB?maker=54EiavhVatcFbcRHKm2swd6eB8reyib3kTkDGScoGjGK","https://www.defined.fi/sol/whheYm7JzA2DsAofFKvXtNdJ8HhQDxa72fa52pdHaoB?maker=54EiavhVatcFbcRHKm2swd6eB8reyib3kTkDGScoGjGK")</f>
        <v/>
      </c>
      <c r="M34">
        <f>HYPERLINK("https://dexscreener.com/solana/whheYm7JzA2DsAofFKvXtNdJ8HhQDxa72fa52pdHaoB?maker=54EiavhVatcFbcRHKm2swd6eB8reyib3kTkDGScoGjGK","https://dexscreener.com/solana/whheYm7JzA2DsAofFKvXtNdJ8HhQDxa72fa52pdHaoB?maker=54EiavhVatcFbcRHKm2swd6eB8reyib3kTkDGScoGjGK")</f>
        <v/>
      </c>
    </row>
    <row r="35">
      <c r="A35" t="inlineStr">
        <is>
          <t>8HfFvgutvKBjdbTqm8h6qZ2VSJ3TxwrZxHT3m34Cpump</t>
        </is>
      </c>
      <c r="B35" t="inlineStr">
        <is>
          <t>unknown_8HfF</t>
        </is>
      </c>
      <c r="C35" t="n">
        <v>0</v>
      </c>
      <c r="D35" t="n">
        <v>2.15</v>
      </c>
      <c r="E35" t="n">
        <v>0.19</v>
      </c>
      <c r="F35" t="n">
        <v>13.16</v>
      </c>
      <c r="G35" t="n">
        <v>16.63</v>
      </c>
      <c r="H35" t="n">
        <v>126</v>
      </c>
      <c r="I35" t="n">
        <v>123</v>
      </c>
      <c r="J35" t="n">
        <v>-1</v>
      </c>
      <c r="K35" t="n">
        <v>-1</v>
      </c>
      <c r="L35">
        <f>HYPERLINK("https://www.defined.fi/sol/8HfFvgutvKBjdbTqm8h6qZ2VSJ3TxwrZxHT3m34Cpump?maker=54EiavhVatcFbcRHKm2swd6eB8reyib3kTkDGScoGjGK","https://www.defined.fi/sol/8HfFvgutvKBjdbTqm8h6qZ2VSJ3TxwrZxHT3m34Cpump?maker=54EiavhVatcFbcRHKm2swd6eB8reyib3kTkDGScoGjGK")</f>
        <v/>
      </c>
      <c r="M35">
        <f>HYPERLINK("https://dexscreener.com/solana/8HfFvgutvKBjdbTqm8h6qZ2VSJ3TxwrZxHT3m34Cpump?maker=54EiavhVatcFbcRHKm2swd6eB8reyib3kTkDGScoGjGK","https://dexscreener.com/solana/8HfFvgutvKBjdbTqm8h6qZ2VSJ3TxwrZxHT3m34Cpump?maker=54EiavhVatcFbcRHKm2swd6eB8reyib3kTkDGScoGjGK")</f>
        <v/>
      </c>
    </row>
    <row r="36">
      <c r="A36" t="inlineStr">
        <is>
          <t>GGHga4iRCxEvq9Ky4MNwk9amTbLLg53bBHcSjpJLpump</t>
        </is>
      </c>
      <c r="B36" t="inlineStr">
        <is>
          <t>GREEN</t>
        </is>
      </c>
      <c r="C36" t="n">
        <v>0</v>
      </c>
      <c r="D36" t="n">
        <v>6.13</v>
      </c>
      <c r="E36" t="n">
        <v>0.04</v>
      </c>
      <c r="F36" t="n">
        <v>152.72</v>
      </c>
      <c r="G36" t="n">
        <v>158.85</v>
      </c>
      <c r="H36" t="n">
        <v>136</v>
      </c>
      <c r="I36" t="n">
        <v>136</v>
      </c>
      <c r="J36" t="n">
        <v>-1</v>
      </c>
      <c r="K36" t="n">
        <v>-1</v>
      </c>
      <c r="L36">
        <f>HYPERLINK("https://www.defined.fi/sol/GGHga4iRCxEvq9Ky4MNwk9amTbLLg53bBHcSjpJLpump?maker=54EiavhVatcFbcRHKm2swd6eB8reyib3kTkDGScoGjGK","https://www.defined.fi/sol/GGHga4iRCxEvq9Ky4MNwk9amTbLLg53bBHcSjpJLpump?maker=54EiavhVatcFbcRHKm2swd6eB8reyib3kTkDGScoGjGK")</f>
        <v/>
      </c>
      <c r="M36">
        <f>HYPERLINK("https://dexscreener.com/solana/GGHga4iRCxEvq9Ky4MNwk9amTbLLg53bBHcSjpJLpump?maker=54EiavhVatcFbcRHKm2swd6eB8reyib3kTkDGScoGjGK","https://dexscreener.com/solana/GGHga4iRCxEvq9Ky4MNwk9amTbLLg53bBHcSjpJLpump?maker=54EiavhVatcFbcRHKm2swd6eB8reyib3kTkDGScoGjGK")</f>
        <v/>
      </c>
    </row>
    <row r="37">
      <c r="A37" t="inlineStr">
        <is>
          <t>8nZZoqBYy13LcMiso4ZdNLRK8BpymJAbyfVdZ1RcEBAq</t>
        </is>
      </c>
      <c r="B37" t="inlineStr">
        <is>
          <t>WAT</t>
        </is>
      </c>
      <c r="C37" t="n">
        <v>0</v>
      </c>
      <c r="D37" t="n">
        <v>1.22</v>
      </c>
      <c r="E37" t="n">
        <v>0.07000000000000001</v>
      </c>
      <c r="F37" t="n">
        <v>17.89</v>
      </c>
      <c r="G37" t="n">
        <v>19.11</v>
      </c>
      <c r="H37" t="n">
        <v>61</v>
      </c>
      <c r="I37" t="n">
        <v>61</v>
      </c>
      <c r="J37" t="n">
        <v>-1</v>
      </c>
      <c r="K37" t="n">
        <v>-1</v>
      </c>
      <c r="L37">
        <f>HYPERLINK("https://www.defined.fi/sol/8nZZoqBYy13LcMiso4ZdNLRK8BpymJAbyfVdZ1RcEBAq?maker=54EiavhVatcFbcRHKm2swd6eB8reyib3kTkDGScoGjGK","https://www.defined.fi/sol/8nZZoqBYy13LcMiso4ZdNLRK8BpymJAbyfVdZ1RcEBAq?maker=54EiavhVatcFbcRHKm2swd6eB8reyib3kTkDGScoGjGK")</f>
        <v/>
      </c>
      <c r="M37">
        <f>HYPERLINK("https://dexscreener.com/solana/8nZZoqBYy13LcMiso4ZdNLRK8BpymJAbyfVdZ1RcEBAq?maker=54EiavhVatcFbcRHKm2swd6eB8reyib3kTkDGScoGjGK","https://dexscreener.com/solana/8nZZoqBYy13LcMiso4ZdNLRK8BpymJAbyfVdZ1RcEBAq?maker=54EiavhVatcFbcRHKm2swd6eB8reyib3kTkDGScoGjGK")</f>
        <v/>
      </c>
    </row>
    <row r="38">
      <c r="A38" t="inlineStr">
        <is>
          <t>J7tYmq2JnQPvxyhcXpCDrvJnc9R5ts8rv7tgVHDPsw7U</t>
        </is>
      </c>
      <c r="B38" t="inlineStr">
        <is>
          <t>FLOYDAI</t>
        </is>
      </c>
      <c r="C38" t="n">
        <v>0</v>
      </c>
      <c r="D38" t="n">
        <v>10.64</v>
      </c>
      <c r="E38" t="n">
        <v>0.03</v>
      </c>
      <c r="F38" t="n">
        <v>355.5</v>
      </c>
      <c r="G38" t="n">
        <v>366.14</v>
      </c>
      <c r="H38" t="n">
        <v>346</v>
      </c>
      <c r="I38" t="n">
        <v>346</v>
      </c>
      <c r="J38" t="n">
        <v>-1</v>
      </c>
      <c r="K38" t="n">
        <v>-1</v>
      </c>
      <c r="L38">
        <f>HYPERLINK("https://www.defined.fi/sol/J7tYmq2JnQPvxyhcXpCDrvJnc9R5ts8rv7tgVHDPsw7U?maker=54EiavhVatcFbcRHKm2swd6eB8reyib3kTkDGScoGjGK","https://www.defined.fi/sol/J7tYmq2JnQPvxyhcXpCDrvJnc9R5ts8rv7tgVHDPsw7U?maker=54EiavhVatcFbcRHKm2swd6eB8reyib3kTkDGScoGjGK")</f>
        <v/>
      </c>
      <c r="M38">
        <f>HYPERLINK("https://dexscreener.com/solana/J7tYmq2JnQPvxyhcXpCDrvJnc9R5ts8rv7tgVHDPsw7U?maker=54EiavhVatcFbcRHKm2swd6eB8reyib3kTkDGScoGjGK","https://dexscreener.com/solana/J7tYmq2JnQPvxyhcXpCDrvJnc9R5ts8rv7tgVHDPsw7U?maker=54EiavhVatcFbcRHKm2swd6eB8reyib3kTkDGScoGjGK")</f>
        <v/>
      </c>
    </row>
    <row r="39">
      <c r="A39" t="inlineStr">
        <is>
          <t>9nEqaUcb16sQ3Tn1psbkWqyhPdLmfHWjKGymREjsAgTE</t>
        </is>
      </c>
      <c r="B39" t="inlineStr">
        <is>
          <t>WOOF</t>
        </is>
      </c>
      <c r="C39" t="n">
        <v>0</v>
      </c>
      <c r="D39" t="n">
        <v>0.14</v>
      </c>
      <c r="E39" t="n">
        <v>0.06</v>
      </c>
      <c r="F39" t="n">
        <v>1.02</v>
      </c>
      <c r="G39" t="n">
        <v>2.47</v>
      </c>
      <c r="H39" t="n">
        <v>2</v>
      </c>
      <c r="I39" t="n">
        <v>4</v>
      </c>
      <c r="J39" t="n">
        <v>-1</v>
      </c>
      <c r="K39" t="n">
        <v>-1</v>
      </c>
      <c r="L39">
        <f>HYPERLINK("https://www.defined.fi/sol/9nEqaUcb16sQ3Tn1psbkWqyhPdLmfHWjKGymREjsAgTE?maker=54EiavhVatcFbcRHKm2swd6eB8reyib3kTkDGScoGjGK","https://www.defined.fi/sol/9nEqaUcb16sQ3Tn1psbkWqyhPdLmfHWjKGymREjsAgTE?maker=54EiavhVatcFbcRHKm2swd6eB8reyib3kTkDGScoGjGK")</f>
        <v/>
      </c>
      <c r="M39">
        <f>HYPERLINK("https://dexscreener.com/solana/9nEqaUcb16sQ3Tn1psbkWqyhPdLmfHWjKGymREjsAgTE?maker=54EiavhVatcFbcRHKm2swd6eB8reyib3kTkDGScoGjGK","https://dexscreener.com/solana/9nEqaUcb16sQ3Tn1psbkWqyhPdLmfHWjKGymREjsAgTE?maker=54EiavhVatcFbcRHKm2swd6eB8reyib3kTkDGScoGjGK")</f>
        <v/>
      </c>
    </row>
    <row r="40">
      <c r="A40" t="inlineStr">
        <is>
          <t>4k3Dyjzvzp8eMZWUXbBCjEvwSkkk59S5iCNLY3QrkX6R</t>
        </is>
      </c>
      <c r="B40" t="inlineStr">
        <is>
          <t>RAY</t>
        </is>
      </c>
      <c r="C40" t="n">
        <v>0</v>
      </c>
      <c r="D40" t="n">
        <v>0.426</v>
      </c>
      <c r="E40" t="n">
        <v>0</v>
      </c>
      <c r="F40" t="n">
        <v>295.6</v>
      </c>
      <c r="G40" t="n">
        <v>301.78</v>
      </c>
      <c r="H40" t="n">
        <v>37</v>
      </c>
      <c r="I40" t="n">
        <v>37</v>
      </c>
      <c r="J40" t="n">
        <v>-1</v>
      </c>
      <c r="K40" t="n">
        <v>-1</v>
      </c>
      <c r="L40">
        <f>HYPERLINK("https://www.defined.fi/sol/4k3Dyjzvzp8eMZWUXbBCjEvwSkkk59S5iCNLY3QrkX6R?maker=54EiavhVatcFbcRHKm2swd6eB8reyib3kTkDGScoGjGK","https://www.defined.fi/sol/4k3Dyjzvzp8eMZWUXbBCjEvwSkkk59S5iCNLY3QrkX6R?maker=54EiavhVatcFbcRHKm2swd6eB8reyib3kTkDGScoGjGK")</f>
        <v/>
      </c>
      <c r="M40">
        <f>HYPERLINK("https://dexscreener.com/solana/4k3Dyjzvzp8eMZWUXbBCjEvwSkkk59S5iCNLY3QrkX6R?maker=54EiavhVatcFbcRHKm2swd6eB8reyib3kTkDGScoGjGK","https://dexscreener.com/solana/4k3Dyjzvzp8eMZWUXbBCjEvwSkkk59S5iCNLY3QrkX6R?maker=54EiavhVatcFbcRHKm2swd6eB8reyib3kTkDGScoGjGK")</f>
        <v/>
      </c>
    </row>
    <row r="41">
      <c r="A41" t="inlineStr">
        <is>
          <t>8wZvGcGePvWEa8tKQUYctMXFSkqS39scozVU9xBVrUjY</t>
        </is>
      </c>
      <c r="B41" t="inlineStr">
        <is>
          <t>Remilia</t>
        </is>
      </c>
      <c r="C41" t="n">
        <v>0</v>
      </c>
      <c r="D41" t="n">
        <v>72.62</v>
      </c>
      <c r="E41" t="n">
        <v>0.03</v>
      </c>
      <c r="F41" t="n">
        <v>2431.87</v>
      </c>
      <c r="G41" t="n">
        <v>2504.71</v>
      </c>
      <c r="H41" t="n">
        <v>1101</v>
      </c>
      <c r="I41" t="n">
        <v>1101</v>
      </c>
      <c r="J41" t="n">
        <v>-1</v>
      </c>
      <c r="K41" t="n">
        <v>-1</v>
      </c>
      <c r="L41">
        <f>HYPERLINK("https://www.defined.fi/sol/8wZvGcGePvWEa8tKQUYctMXFSkqS39scozVU9xBVrUjY?maker=54EiavhVatcFbcRHKm2swd6eB8reyib3kTkDGScoGjGK","https://www.defined.fi/sol/8wZvGcGePvWEa8tKQUYctMXFSkqS39scozVU9xBVrUjY?maker=54EiavhVatcFbcRHKm2swd6eB8reyib3kTkDGScoGjGK")</f>
        <v/>
      </c>
      <c r="M41">
        <f>HYPERLINK("https://dexscreener.com/solana/8wZvGcGePvWEa8tKQUYctMXFSkqS39scozVU9xBVrUjY?maker=54EiavhVatcFbcRHKm2swd6eB8reyib3kTkDGScoGjGK","https://dexscreener.com/solana/8wZvGcGePvWEa8tKQUYctMXFSkqS39scozVU9xBVrUjY?maker=54EiavhVatcFbcRHKm2swd6eB8reyib3kTkDGScoGjGK")</f>
        <v/>
      </c>
    </row>
    <row r="42">
      <c r="A42" t="inlineStr">
        <is>
          <t>C1aUK5VpDoEKqsvDpc7gQf1HVdgbrw3kwXE7KEbJpump</t>
        </is>
      </c>
      <c r="B42" t="inlineStr">
        <is>
          <t>VENCE</t>
        </is>
      </c>
      <c r="C42" t="n">
        <v>0</v>
      </c>
      <c r="D42" t="n">
        <v>4.2</v>
      </c>
      <c r="E42" t="n">
        <v>0.13</v>
      </c>
      <c r="F42" t="n">
        <v>36.53</v>
      </c>
      <c r="G42" t="n">
        <v>39.32</v>
      </c>
      <c r="H42" t="n">
        <v>89</v>
      </c>
      <c r="I42" t="n">
        <v>93</v>
      </c>
      <c r="J42" t="n">
        <v>-1</v>
      </c>
      <c r="K42" t="n">
        <v>-1</v>
      </c>
      <c r="L42">
        <f>HYPERLINK("https://www.defined.fi/sol/C1aUK5VpDoEKqsvDpc7gQf1HVdgbrw3kwXE7KEbJpump?maker=54EiavhVatcFbcRHKm2swd6eB8reyib3kTkDGScoGjGK","https://www.defined.fi/sol/C1aUK5VpDoEKqsvDpc7gQf1HVdgbrw3kwXE7KEbJpump?maker=54EiavhVatcFbcRHKm2swd6eB8reyib3kTkDGScoGjGK")</f>
        <v/>
      </c>
      <c r="M42">
        <f>HYPERLINK("https://dexscreener.com/solana/C1aUK5VpDoEKqsvDpc7gQf1HVdgbrw3kwXE7KEbJpump?maker=54EiavhVatcFbcRHKm2swd6eB8reyib3kTkDGScoGjGK","https://dexscreener.com/solana/C1aUK5VpDoEKqsvDpc7gQf1HVdgbrw3kwXE7KEbJpump?maker=54EiavhVatcFbcRHKm2swd6eB8reyib3kTkDGScoGjGK")</f>
        <v/>
      </c>
    </row>
    <row r="43">
      <c r="A43" t="inlineStr">
        <is>
          <t>GtDZKAqvMZMnti46ZewMiXCa4oXF4bZxwQPoKzXPFxZn</t>
        </is>
      </c>
      <c r="B43" t="inlineStr">
        <is>
          <t>nub</t>
        </is>
      </c>
      <c r="C43" t="n">
        <v>0</v>
      </c>
      <c r="D43" t="n">
        <v>-0.538</v>
      </c>
      <c r="E43" t="n">
        <v>-0.01</v>
      </c>
      <c r="F43" t="n">
        <v>135.74</v>
      </c>
      <c r="G43" t="n">
        <v>122.95</v>
      </c>
      <c r="H43" t="n">
        <v>60</v>
      </c>
      <c r="I43" t="n">
        <v>62</v>
      </c>
      <c r="J43" t="n">
        <v>-1</v>
      </c>
      <c r="K43" t="n">
        <v>-1</v>
      </c>
      <c r="L43">
        <f>HYPERLINK("https://www.defined.fi/sol/GtDZKAqvMZMnti46ZewMiXCa4oXF4bZxwQPoKzXPFxZn?maker=54EiavhVatcFbcRHKm2swd6eB8reyib3kTkDGScoGjGK","https://www.defined.fi/sol/GtDZKAqvMZMnti46ZewMiXCa4oXF4bZxwQPoKzXPFxZn?maker=54EiavhVatcFbcRHKm2swd6eB8reyib3kTkDGScoGjGK")</f>
        <v/>
      </c>
      <c r="M43">
        <f>HYPERLINK("https://dexscreener.com/solana/GtDZKAqvMZMnti46ZewMiXCa4oXF4bZxwQPoKzXPFxZn?maker=54EiavhVatcFbcRHKm2swd6eB8reyib3kTkDGScoGjGK","https://dexscreener.com/solana/GtDZKAqvMZMnti46ZewMiXCa4oXF4bZxwQPoKzXPFxZn?maker=54EiavhVatcFbcRHKm2swd6eB8reyib3kTkDGScoGjGK")</f>
        <v/>
      </c>
    </row>
    <row r="44">
      <c r="A44" t="inlineStr">
        <is>
          <t>5mbK36SZ7J19An8jFochhQS4of8g6BwUjbeCSxBSoWdp</t>
        </is>
      </c>
      <c r="B44" t="inlineStr">
        <is>
          <t>$michi</t>
        </is>
      </c>
      <c r="C44" t="n">
        <v>0</v>
      </c>
      <c r="D44" t="n">
        <v>8.69</v>
      </c>
      <c r="E44" t="n">
        <v>0.01</v>
      </c>
      <c r="F44" t="n">
        <v>927.76</v>
      </c>
      <c r="G44" t="n">
        <v>927.26</v>
      </c>
      <c r="H44" t="n">
        <v>151</v>
      </c>
      <c r="I44" t="n">
        <v>145</v>
      </c>
      <c r="J44" t="n">
        <v>-1</v>
      </c>
      <c r="K44" t="n">
        <v>-1</v>
      </c>
      <c r="L44">
        <f>HYPERLINK("https://www.defined.fi/sol/5mbK36SZ7J19An8jFochhQS4of8g6BwUjbeCSxBSoWdp?maker=54EiavhVatcFbcRHKm2swd6eB8reyib3kTkDGScoGjGK","https://www.defined.fi/sol/5mbK36SZ7J19An8jFochhQS4of8g6BwUjbeCSxBSoWdp?maker=54EiavhVatcFbcRHKm2swd6eB8reyib3kTkDGScoGjGK")</f>
        <v/>
      </c>
      <c r="M44">
        <f>HYPERLINK("https://dexscreener.com/solana/5mbK36SZ7J19An8jFochhQS4of8g6BwUjbeCSxBSoWdp?maker=54EiavhVatcFbcRHKm2swd6eB8reyib3kTkDGScoGjGK","https://dexscreener.com/solana/5mbK36SZ7J19An8jFochhQS4of8g6BwUjbeCSxBSoWdp?maker=54EiavhVatcFbcRHKm2swd6eB8reyib3kTkDGScoGjGK")</f>
        <v/>
      </c>
    </row>
    <row r="45">
      <c r="A45" t="inlineStr">
        <is>
          <t>6D7NaB2xsLd7cauWu1wKk6KBsJohJmP2qZH9GEfVi5Ui</t>
        </is>
      </c>
      <c r="B45" t="inlineStr">
        <is>
          <t>SC</t>
        </is>
      </c>
      <c r="C45" t="n">
        <v>0</v>
      </c>
      <c r="D45" t="n">
        <v>-0.649</v>
      </c>
      <c r="E45" t="n">
        <v>-0.01</v>
      </c>
      <c r="F45" t="n">
        <v>111.22</v>
      </c>
      <c r="G45" t="n">
        <v>120.05</v>
      </c>
      <c r="H45" t="n">
        <v>130</v>
      </c>
      <c r="I45" t="n">
        <v>122</v>
      </c>
      <c r="J45" t="n">
        <v>-1</v>
      </c>
      <c r="K45" t="n">
        <v>-1</v>
      </c>
      <c r="L45">
        <f>HYPERLINK("https://www.defined.fi/sol/6D7NaB2xsLd7cauWu1wKk6KBsJohJmP2qZH9GEfVi5Ui?maker=54EiavhVatcFbcRHKm2swd6eB8reyib3kTkDGScoGjGK","https://www.defined.fi/sol/6D7NaB2xsLd7cauWu1wKk6KBsJohJmP2qZH9GEfVi5Ui?maker=54EiavhVatcFbcRHKm2swd6eB8reyib3kTkDGScoGjGK")</f>
        <v/>
      </c>
      <c r="M45">
        <f>HYPERLINK("https://dexscreener.com/solana/6D7NaB2xsLd7cauWu1wKk6KBsJohJmP2qZH9GEfVi5Ui?maker=54EiavhVatcFbcRHKm2swd6eB8reyib3kTkDGScoGjGK","https://dexscreener.com/solana/6D7NaB2xsLd7cauWu1wKk6KBsJohJmP2qZH9GEfVi5Ui?maker=54EiavhVatcFbcRHKm2swd6eB8reyib3kTkDGScoGjGK")</f>
        <v/>
      </c>
    </row>
    <row r="46">
      <c r="A46" t="inlineStr">
        <is>
          <t>AEXbqWmEHY4wXS1XeLfieBDh3ZEvVqkAdDzdaMAwpump</t>
        </is>
      </c>
      <c r="B46" t="inlineStr">
        <is>
          <t>LIGMA</t>
        </is>
      </c>
      <c r="C46" t="n">
        <v>0</v>
      </c>
      <c r="D46" t="n">
        <v>3.04</v>
      </c>
      <c r="E46" t="n">
        <v>0.02</v>
      </c>
      <c r="F46" t="n">
        <v>176.69</v>
      </c>
      <c r="G46" t="n">
        <v>179.93</v>
      </c>
      <c r="H46" t="n">
        <v>267</v>
      </c>
      <c r="I46" t="n">
        <v>272</v>
      </c>
      <c r="J46" t="n">
        <v>-1</v>
      </c>
      <c r="K46" t="n">
        <v>-1</v>
      </c>
      <c r="L46">
        <f>HYPERLINK("https://www.defined.fi/sol/AEXbqWmEHY4wXS1XeLfieBDh3ZEvVqkAdDzdaMAwpump?maker=54EiavhVatcFbcRHKm2swd6eB8reyib3kTkDGScoGjGK","https://www.defined.fi/sol/AEXbqWmEHY4wXS1XeLfieBDh3ZEvVqkAdDzdaMAwpump?maker=54EiavhVatcFbcRHKm2swd6eB8reyib3kTkDGScoGjGK")</f>
        <v/>
      </c>
      <c r="M46">
        <f>HYPERLINK("https://dexscreener.com/solana/AEXbqWmEHY4wXS1XeLfieBDh3ZEvVqkAdDzdaMAwpump?maker=54EiavhVatcFbcRHKm2swd6eB8reyib3kTkDGScoGjGK","https://dexscreener.com/solana/AEXbqWmEHY4wXS1XeLfieBDh3ZEvVqkAdDzdaMAwpump?maker=54EiavhVatcFbcRHKm2swd6eB8reyib3kTkDGScoGjGK")</f>
        <v/>
      </c>
    </row>
    <row r="47">
      <c r="A47" t="inlineStr">
        <is>
          <t>ENoD8J2J6wNHkcJkvVBkwq5JMiR1oNBfBZRkoHCQogyT</t>
        </is>
      </c>
      <c r="B47" t="inlineStr">
        <is>
          <t>AABL</t>
        </is>
      </c>
      <c r="C47" t="n">
        <v>0</v>
      </c>
      <c r="D47" t="n">
        <v>0.373</v>
      </c>
      <c r="E47" t="n">
        <v>0.02</v>
      </c>
      <c r="F47" t="n">
        <v>24.05</v>
      </c>
      <c r="G47" t="n">
        <v>24.43</v>
      </c>
      <c r="H47" t="n">
        <v>39</v>
      </c>
      <c r="I47" t="n">
        <v>39</v>
      </c>
      <c r="J47" t="n">
        <v>-1</v>
      </c>
      <c r="K47" t="n">
        <v>-1</v>
      </c>
      <c r="L47">
        <f>HYPERLINK("https://www.defined.fi/sol/ENoD8J2J6wNHkcJkvVBkwq5JMiR1oNBfBZRkoHCQogyT?maker=54EiavhVatcFbcRHKm2swd6eB8reyib3kTkDGScoGjGK","https://www.defined.fi/sol/ENoD8J2J6wNHkcJkvVBkwq5JMiR1oNBfBZRkoHCQogyT?maker=54EiavhVatcFbcRHKm2swd6eB8reyib3kTkDGScoGjGK")</f>
        <v/>
      </c>
      <c r="M47">
        <f>HYPERLINK("https://dexscreener.com/solana/ENoD8J2J6wNHkcJkvVBkwq5JMiR1oNBfBZRkoHCQogyT?maker=54EiavhVatcFbcRHKm2swd6eB8reyib3kTkDGScoGjGK","https://dexscreener.com/solana/ENoD8J2J6wNHkcJkvVBkwq5JMiR1oNBfBZRkoHCQogyT?maker=54EiavhVatcFbcRHKm2swd6eB8reyib3kTkDGScoGjGK")</f>
        <v/>
      </c>
    </row>
    <row r="48">
      <c r="A48" t="inlineStr">
        <is>
          <t>GinNabffZL4fUj9Vactxha74GDAW8kDPGaHqMtMzps2f</t>
        </is>
      </c>
      <c r="B48" t="inlineStr">
        <is>
          <t>GINNAN</t>
        </is>
      </c>
      <c r="C48" t="n">
        <v>0</v>
      </c>
      <c r="D48" t="n">
        <v>3.6</v>
      </c>
      <c r="E48" t="n">
        <v>0.01</v>
      </c>
      <c r="F48" t="n">
        <v>343.72</v>
      </c>
      <c r="G48" t="n">
        <v>347.44</v>
      </c>
      <c r="H48" t="n">
        <v>201</v>
      </c>
      <c r="I48" t="n">
        <v>200</v>
      </c>
      <c r="J48" t="n">
        <v>-1</v>
      </c>
      <c r="K48" t="n">
        <v>-1</v>
      </c>
      <c r="L48">
        <f>HYPERLINK("https://www.defined.fi/sol/GinNabffZL4fUj9Vactxha74GDAW8kDPGaHqMtMzps2f?maker=54EiavhVatcFbcRHKm2swd6eB8reyib3kTkDGScoGjGK","https://www.defined.fi/sol/GinNabffZL4fUj9Vactxha74GDAW8kDPGaHqMtMzps2f?maker=54EiavhVatcFbcRHKm2swd6eB8reyib3kTkDGScoGjGK")</f>
        <v/>
      </c>
      <c r="M48">
        <f>HYPERLINK("https://dexscreener.com/solana/GinNabffZL4fUj9Vactxha74GDAW8kDPGaHqMtMzps2f?maker=54EiavhVatcFbcRHKm2swd6eB8reyib3kTkDGScoGjGK","https://dexscreener.com/solana/GinNabffZL4fUj9Vactxha74GDAW8kDPGaHqMtMzps2f?maker=54EiavhVatcFbcRHKm2swd6eB8reyib3kTkDGScoGjGK")</f>
        <v/>
      </c>
    </row>
    <row r="49">
      <c r="A49" t="inlineStr">
        <is>
          <t>2G8LH53fcr3aCrEsmAo73eunbZRbyjKrGH5qmur6pump</t>
        </is>
      </c>
      <c r="B49" t="inlineStr">
        <is>
          <t>supercycle</t>
        </is>
      </c>
      <c r="C49" t="n">
        <v>0</v>
      </c>
      <c r="D49" t="n">
        <v>6.75</v>
      </c>
      <c r="E49" t="n">
        <v>0.05</v>
      </c>
      <c r="F49" t="n">
        <v>127.19</v>
      </c>
      <c r="G49" t="n">
        <v>133.94</v>
      </c>
      <c r="H49" t="n">
        <v>133</v>
      </c>
      <c r="I49" t="n">
        <v>133</v>
      </c>
      <c r="J49" t="n">
        <v>-1</v>
      </c>
      <c r="K49" t="n">
        <v>-1</v>
      </c>
      <c r="L49">
        <f>HYPERLINK("https://www.defined.fi/sol/2G8LH53fcr3aCrEsmAo73eunbZRbyjKrGH5qmur6pump?maker=54EiavhVatcFbcRHKm2swd6eB8reyib3kTkDGScoGjGK","https://www.defined.fi/sol/2G8LH53fcr3aCrEsmAo73eunbZRbyjKrGH5qmur6pump?maker=54EiavhVatcFbcRHKm2swd6eB8reyib3kTkDGScoGjGK")</f>
        <v/>
      </c>
      <c r="M49">
        <f>HYPERLINK("https://dexscreener.com/solana/2G8LH53fcr3aCrEsmAo73eunbZRbyjKrGH5qmur6pump?maker=54EiavhVatcFbcRHKm2swd6eB8reyib3kTkDGScoGjGK","https://dexscreener.com/solana/2G8LH53fcr3aCrEsmAo73eunbZRbyjKrGH5qmur6pump?maker=54EiavhVatcFbcRHKm2swd6eB8reyib3kTkDGScoGjGK")</f>
        <v/>
      </c>
    </row>
    <row r="50">
      <c r="A50" t="inlineStr">
        <is>
          <t>vZz4CG7njSwnVHCh8neWPY6tSxXHXvAwL5U2J2Epump</t>
        </is>
      </c>
      <c r="B50" t="inlineStr">
        <is>
          <t>SHEEP</t>
        </is>
      </c>
      <c r="C50" t="n">
        <v>0</v>
      </c>
      <c r="D50" t="n">
        <v>1.24</v>
      </c>
      <c r="E50" t="n">
        <v>0.03</v>
      </c>
      <c r="F50" t="n">
        <v>36.63</v>
      </c>
      <c r="G50" t="n">
        <v>37.87</v>
      </c>
      <c r="H50" t="n">
        <v>141</v>
      </c>
      <c r="I50" t="n">
        <v>141</v>
      </c>
      <c r="J50" t="n">
        <v>-1</v>
      </c>
      <c r="K50" t="n">
        <v>-1</v>
      </c>
      <c r="L50">
        <f>HYPERLINK("https://www.defined.fi/sol/vZz4CG7njSwnVHCh8neWPY6tSxXHXvAwL5U2J2Epump?maker=54EiavhVatcFbcRHKm2swd6eB8reyib3kTkDGScoGjGK","https://www.defined.fi/sol/vZz4CG7njSwnVHCh8neWPY6tSxXHXvAwL5U2J2Epump?maker=54EiavhVatcFbcRHKm2swd6eB8reyib3kTkDGScoGjGK")</f>
        <v/>
      </c>
      <c r="M50">
        <f>HYPERLINK("https://dexscreener.com/solana/vZz4CG7njSwnVHCh8neWPY6tSxXHXvAwL5U2J2Epump?maker=54EiavhVatcFbcRHKm2swd6eB8reyib3kTkDGScoGjGK","https://dexscreener.com/solana/vZz4CG7njSwnVHCh8neWPY6tSxXHXvAwL5U2J2Epump?maker=54EiavhVatcFbcRHKm2swd6eB8reyib3kTkDGScoGjGK")</f>
        <v/>
      </c>
    </row>
    <row r="51">
      <c r="A51" t="inlineStr">
        <is>
          <t>GqmEdRD3zGUZdYPeuDeXxCc8Cj1DBmGSYK97TCwSpump</t>
        </is>
      </c>
      <c r="B51" t="inlineStr">
        <is>
          <t>e/acc</t>
        </is>
      </c>
      <c r="C51" t="n">
        <v>0</v>
      </c>
      <c r="D51" t="n">
        <v>3.45</v>
      </c>
      <c r="E51" t="n">
        <v>0.03</v>
      </c>
      <c r="F51" t="n">
        <v>140.1</v>
      </c>
      <c r="G51" t="n">
        <v>143.54</v>
      </c>
      <c r="H51" t="n">
        <v>172</v>
      </c>
      <c r="I51" t="n">
        <v>172</v>
      </c>
      <c r="J51" t="n">
        <v>-1</v>
      </c>
      <c r="K51" t="n">
        <v>-1</v>
      </c>
      <c r="L51">
        <f>HYPERLINK("https://www.defined.fi/sol/GqmEdRD3zGUZdYPeuDeXxCc8Cj1DBmGSYK97TCwSpump?maker=54EiavhVatcFbcRHKm2swd6eB8reyib3kTkDGScoGjGK","https://www.defined.fi/sol/GqmEdRD3zGUZdYPeuDeXxCc8Cj1DBmGSYK97TCwSpump?maker=54EiavhVatcFbcRHKm2swd6eB8reyib3kTkDGScoGjGK")</f>
        <v/>
      </c>
      <c r="M51">
        <f>HYPERLINK("https://dexscreener.com/solana/GqmEdRD3zGUZdYPeuDeXxCc8Cj1DBmGSYK97TCwSpump?maker=54EiavhVatcFbcRHKm2swd6eB8reyib3kTkDGScoGjGK","https://dexscreener.com/solana/GqmEdRD3zGUZdYPeuDeXxCc8Cj1DBmGSYK97TCwSpump?maker=54EiavhVatcFbcRHKm2swd6eB8reyib3kTkDGScoGjGK")</f>
        <v/>
      </c>
    </row>
    <row r="52">
      <c r="A52" t="inlineStr">
        <is>
          <t>69kdRLyP5DTRkpHraaSZAQbWmAwzF9guKjZfzMXzcbAs</t>
        </is>
      </c>
      <c r="B52" t="inlineStr">
        <is>
          <t>USA</t>
        </is>
      </c>
      <c r="C52" t="n">
        <v>0</v>
      </c>
      <c r="D52" t="n">
        <v>4.34</v>
      </c>
      <c r="E52" t="n">
        <v>0.01</v>
      </c>
      <c r="F52" t="n">
        <v>478.83</v>
      </c>
      <c r="G52" t="n">
        <v>478.92</v>
      </c>
      <c r="H52" t="n">
        <v>136</v>
      </c>
      <c r="I52" t="n">
        <v>136</v>
      </c>
      <c r="J52" t="n">
        <v>-1</v>
      </c>
      <c r="K52" t="n">
        <v>-1</v>
      </c>
      <c r="L52">
        <f>HYPERLINK("https://www.defined.fi/sol/69kdRLyP5DTRkpHraaSZAQbWmAwzF9guKjZfzMXzcbAs?maker=54EiavhVatcFbcRHKm2swd6eB8reyib3kTkDGScoGjGK","https://www.defined.fi/sol/69kdRLyP5DTRkpHraaSZAQbWmAwzF9guKjZfzMXzcbAs?maker=54EiavhVatcFbcRHKm2swd6eB8reyib3kTkDGScoGjGK")</f>
        <v/>
      </c>
      <c r="M52">
        <f>HYPERLINK("https://dexscreener.com/solana/69kdRLyP5DTRkpHraaSZAQbWmAwzF9guKjZfzMXzcbAs?maker=54EiavhVatcFbcRHKm2swd6eB8reyib3kTkDGScoGjGK","https://dexscreener.com/solana/69kdRLyP5DTRkpHraaSZAQbWmAwzF9guKjZfzMXzcbAs?maker=54EiavhVatcFbcRHKm2swd6eB8reyib3kTkDGScoGjGK")</f>
        <v/>
      </c>
    </row>
    <row r="53">
      <c r="A53" t="inlineStr">
        <is>
          <t>8fZL148nnC168RAVCZh4PkjvMZmxMEfMLDhoziWVPnqf</t>
        </is>
      </c>
      <c r="B53" t="inlineStr">
        <is>
          <t>NiggaButt</t>
        </is>
      </c>
      <c r="C53" t="n">
        <v>0</v>
      </c>
      <c r="D53" t="n">
        <v>0.055</v>
      </c>
      <c r="E53" t="n">
        <v>0.01</v>
      </c>
      <c r="F53" t="n">
        <v>8.109999999999999</v>
      </c>
      <c r="G53" t="n">
        <v>8.49</v>
      </c>
      <c r="H53" t="n">
        <v>36</v>
      </c>
      <c r="I53" t="n">
        <v>36</v>
      </c>
      <c r="J53" t="n">
        <v>-1</v>
      </c>
      <c r="K53" t="n">
        <v>-1</v>
      </c>
      <c r="L53">
        <f>HYPERLINK("https://www.defined.fi/sol/8fZL148nnC168RAVCZh4PkjvMZmxMEfMLDhoziWVPnqf?maker=54EiavhVatcFbcRHKm2swd6eB8reyib3kTkDGScoGjGK","https://www.defined.fi/sol/8fZL148nnC168RAVCZh4PkjvMZmxMEfMLDhoziWVPnqf?maker=54EiavhVatcFbcRHKm2swd6eB8reyib3kTkDGScoGjGK")</f>
        <v/>
      </c>
      <c r="M53">
        <f>HYPERLINK("https://dexscreener.com/solana/8fZL148nnC168RAVCZh4PkjvMZmxMEfMLDhoziWVPnqf?maker=54EiavhVatcFbcRHKm2swd6eB8reyib3kTkDGScoGjGK","https://dexscreener.com/solana/8fZL148nnC168RAVCZh4PkjvMZmxMEfMLDhoziWVPnqf?maker=54EiavhVatcFbcRHKm2swd6eB8reyib3kTkDGScoGjGK")</f>
        <v/>
      </c>
    </row>
    <row r="54">
      <c r="A54" t="inlineStr">
        <is>
          <t>HB2pjBPuquh1XGEVC1GCKepdh4daoJnkJiHFmaorfBWu</t>
        </is>
      </c>
      <c r="B54" t="inlineStr">
        <is>
          <t>Milady</t>
        </is>
      </c>
      <c r="C54" t="n">
        <v>0</v>
      </c>
      <c r="D54" t="n">
        <v>3.67</v>
      </c>
      <c r="E54" t="n">
        <v>0.08</v>
      </c>
      <c r="F54" t="n">
        <v>42.47</v>
      </c>
      <c r="G54" t="n">
        <v>54.97</v>
      </c>
      <c r="H54" t="n">
        <v>193</v>
      </c>
      <c r="I54" t="n">
        <v>249</v>
      </c>
      <c r="J54" t="n">
        <v>-1</v>
      </c>
      <c r="K54" t="n">
        <v>-1</v>
      </c>
      <c r="L54">
        <f>HYPERLINK("https://www.defined.fi/sol/HB2pjBPuquh1XGEVC1GCKepdh4daoJnkJiHFmaorfBWu?maker=54EiavhVatcFbcRHKm2swd6eB8reyib3kTkDGScoGjGK","https://www.defined.fi/sol/HB2pjBPuquh1XGEVC1GCKepdh4daoJnkJiHFmaorfBWu?maker=54EiavhVatcFbcRHKm2swd6eB8reyib3kTkDGScoGjGK")</f>
        <v/>
      </c>
      <c r="M54">
        <f>HYPERLINK("https://dexscreener.com/solana/HB2pjBPuquh1XGEVC1GCKepdh4daoJnkJiHFmaorfBWu?maker=54EiavhVatcFbcRHKm2swd6eB8reyib3kTkDGScoGjGK","https://dexscreener.com/solana/HB2pjBPuquh1XGEVC1GCKepdh4daoJnkJiHFmaorfBWu?maker=54EiavhVatcFbcRHKm2swd6eB8reyib3kTkDGScoGjGK")</f>
        <v/>
      </c>
    </row>
    <row r="55">
      <c r="A55" t="inlineStr">
        <is>
          <t>6ogzHhzdrQr9Pgv6hZ2MNze7UrzBMAFyBBWUYp1Fhitx</t>
        </is>
      </c>
      <c r="B55" t="inlineStr">
        <is>
          <t>RETARDIO</t>
        </is>
      </c>
      <c r="C55" t="n">
        <v>0</v>
      </c>
      <c r="D55" t="n">
        <v>11.72</v>
      </c>
      <c r="E55" t="n">
        <v>0.01</v>
      </c>
      <c r="F55" t="n">
        <v>1184.2</v>
      </c>
      <c r="G55" t="n">
        <v>1175.45</v>
      </c>
      <c r="H55" t="n">
        <v>711</v>
      </c>
      <c r="I55" t="n">
        <v>696</v>
      </c>
      <c r="J55" t="n">
        <v>-1</v>
      </c>
      <c r="K55" t="n">
        <v>-1</v>
      </c>
      <c r="L55">
        <f>HYPERLINK("https://www.defined.fi/sol/6ogzHhzdrQr9Pgv6hZ2MNze7UrzBMAFyBBWUYp1Fhitx?maker=54EiavhVatcFbcRHKm2swd6eB8reyib3kTkDGScoGjGK","https://www.defined.fi/sol/6ogzHhzdrQr9Pgv6hZ2MNze7UrzBMAFyBBWUYp1Fhitx?maker=54EiavhVatcFbcRHKm2swd6eB8reyib3kTkDGScoGjGK")</f>
        <v/>
      </c>
      <c r="M55">
        <f>HYPERLINK("https://dexscreener.com/solana/6ogzHhzdrQr9Pgv6hZ2MNze7UrzBMAFyBBWUYp1Fhitx?maker=54EiavhVatcFbcRHKm2swd6eB8reyib3kTkDGScoGjGK","https://dexscreener.com/solana/6ogzHhzdrQr9Pgv6hZ2MNze7UrzBMAFyBBWUYp1Fhitx?maker=54EiavhVatcFbcRHKm2swd6eB8reyib3kTkDGScoGjGK")</f>
        <v/>
      </c>
    </row>
    <row r="56">
      <c r="A56" t="inlineStr">
        <is>
          <t>GRFK7sv4KhkMzJ7BXDUBy4PLyZVBeXuW1FeaT6Mnpump</t>
        </is>
      </c>
      <c r="B56" t="inlineStr">
        <is>
          <t>RICH</t>
        </is>
      </c>
      <c r="C56" t="n">
        <v>0</v>
      </c>
      <c r="D56" t="n">
        <v>6.36</v>
      </c>
      <c r="E56" t="n">
        <v>0.01</v>
      </c>
      <c r="F56" t="n">
        <v>417.47</v>
      </c>
      <c r="G56" t="n">
        <v>424.53</v>
      </c>
      <c r="H56" t="n">
        <v>384</v>
      </c>
      <c r="I56" t="n">
        <v>386</v>
      </c>
      <c r="J56" t="n">
        <v>-1</v>
      </c>
      <c r="K56" t="n">
        <v>-1</v>
      </c>
      <c r="L56">
        <f>HYPERLINK("https://www.defined.fi/sol/GRFK7sv4KhkMzJ7BXDUBy4PLyZVBeXuW1FeaT6Mnpump?maker=54EiavhVatcFbcRHKm2swd6eB8reyib3kTkDGScoGjGK","https://www.defined.fi/sol/GRFK7sv4KhkMzJ7BXDUBy4PLyZVBeXuW1FeaT6Mnpump?maker=54EiavhVatcFbcRHKm2swd6eB8reyib3kTkDGScoGjGK")</f>
        <v/>
      </c>
      <c r="M56">
        <f>HYPERLINK("https://dexscreener.com/solana/GRFK7sv4KhkMzJ7BXDUBy4PLyZVBeXuW1FeaT6Mnpump?maker=54EiavhVatcFbcRHKm2swd6eB8reyib3kTkDGScoGjGK","https://dexscreener.com/solana/GRFK7sv4KhkMzJ7BXDUBy4PLyZVBeXuW1FeaT6Mnpump?maker=54EiavhVatcFbcRHKm2swd6eB8reyib3kTkDGScoGjGK")</f>
        <v/>
      </c>
    </row>
    <row r="57">
      <c r="A57" t="inlineStr">
        <is>
          <t>6tVZVjcppH2BZ9Xj5yFU1Zt34m2rYcyDqqpSeMDZpump</t>
        </is>
      </c>
      <c r="B57" t="inlineStr">
        <is>
          <t>miharu</t>
        </is>
      </c>
      <c r="C57" t="n">
        <v>0</v>
      </c>
      <c r="D57" t="n">
        <v>1.12</v>
      </c>
      <c r="E57" t="n">
        <v>0.02</v>
      </c>
      <c r="F57" t="n">
        <v>56.9</v>
      </c>
      <c r="G57" t="n">
        <v>58.37</v>
      </c>
      <c r="H57" t="n">
        <v>214</v>
      </c>
      <c r="I57" t="n">
        <v>217</v>
      </c>
      <c r="J57" t="n">
        <v>-1</v>
      </c>
      <c r="K57" t="n">
        <v>-1</v>
      </c>
      <c r="L57">
        <f>HYPERLINK("https://www.defined.fi/sol/6tVZVjcppH2BZ9Xj5yFU1Zt34m2rYcyDqqpSeMDZpump?maker=54EiavhVatcFbcRHKm2swd6eB8reyib3kTkDGScoGjGK","https://www.defined.fi/sol/6tVZVjcppH2BZ9Xj5yFU1Zt34m2rYcyDqqpSeMDZpump?maker=54EiavhVatcFbcRHKm2swd6eB8reyib3kTkDGScoGjGK")</f>
        <v/>
      </c>
      <c r="M57">
        <f>HYPERLINK("https://dexscreener.com/solana/6tVZVjcppH2BZ9Xj5yFU1Zt34m2rYcyDqqpSeMDZpump?maker=54EiavhVatcFbcRHKm2swd6eB8reyib3kTkDGScoGjGK","https://dexscreener.com/solana/6tVZVjcppH2BZ9Xj5yFU1Zt34m2rYcyDqqpSeMDZpump?maker=54EiavhVatcFbcRHKm2swd6eB8reyib3kTkDGScoGjGK")</f>
        <v/>
      </c>
    </row>
    <row r="58">
      <c r="A58" t="inlineStr">
        <is>
          <t>CK7UwtyYTo4CmBohCF9RhF6mCNDxnLMcZsCqouP9pump</t>
        </is>
      </c>
      <c r="B58" t="inlineStr">
        <is>
          <t>todd</t>
        </is>
      </c>
      <c r="C58" t="n">
        <v>0</v>
      </c>
      <c r="D58" t="n">
        <v>0.424</v>
      </c>
      <c r="E58" t="n">
        <v>0.02</v>
      </c>
      <c r="F58" t="n">
        <v>19.01</v>
      </c>
      <c r="G58" t="n">
        <v>19.43</v>
      </c>
      <c r="H58" t="n">
        <v>43</v>
      </c>
      <c r="I58" t="n">
        <v>43</v>
      </c>
      <c r="J58" t="n">
        <v>-1</v>
      </c>
      <c r="K58" t="n">
        <v>-1</v>
      </c>
      <c r="L58">
        <f>HYPERLINK("https://www.defined.fi/sol/CK7UwtyYTo4CmBohCF9RhF6mCNDxnLMcZsCqouP9pump?maker=54EiavhVatcFbcRHKm2swd6eB8reyib3kTkDGScoGjGK","https://www.defined.fi/sol/CK7UwtyYTo4CmBohCF9RhF6mCNDxnLMcZsCqouP9pump?maker=54EiavhVatcFbcRHKm2swd6eB8reyib3kTkDGScoGjGK")</f>
        <v/>
      </c>
      <c r="M58">
        <f>HYPERLINK("https://dexscreener.com/solana/CK7UwtyYTo4CmBohCF9RhF6mCNDxnLMcZsCqouP9pump?maker=54EiavhVatcFbcRHKm2swd6eB8reyib3kTkDGScoGjGK","https://dexscreener.com/solana/CK7UwtyYTo4CmBohCF9RhF6mCNDxnLMcZsCqouP9pump?maker=54EiavhVatcFbcRHKm2swd6eB8reyib3kTkDGScoGjGK")</f>
        <v/>
      </c>
    </row>
    <row r="59">
      <c r="A59" t="inlineStr">
        <is>
          <t>4YK1njyeCkBuXG6phNtidJWKCbBhB659iwGkUJx98P5Z</t>
        </is>
      </c>
      <c r="B59" t="inlineStr">
        <is>
          <t>DOLAN</t>
        </is>
      </c>
      <c r="C59" t="n">
        <v>0</v>
      </c>
      <c r="D59" t="n">
        <v>15.53</v>
      </c>
      <c r="E59" t="n">
        <v>0.02</v>
      </c>
      <c r="F59" t="n">
        <v>746.71</v>
      </c>
      <c r="G59" t="n">
        <v>746.05</v>
      </c>
      <c r="H59" t="n">
        <v>388</v>
      </c>
      <c r="I59" t="n">
        <v>388</v>
      </c>
      <c r="J59" t="n">
        <v>-1</v>
      </c>
      <c r="K59" t="n">
        <v>-1</v>
      </c>
      <c r="L59">
        <f>HYPERLINK("https://www.defined.fi/sol/4YK1njyeCkBuXG6phNtidJWKCbBhB659iwGkUJx98P5Z?maker=54EiavhVatcFbcRHKm2swd6eB8reyib3kTkDGScoGjGK","https://www.defined.fi/sol/4YK1njyeCkBuXG6phNtidJWKCbBhB659iwGkUJx98P5Z?maker=54EiavhVatcFbcRHKm2swd6eB8reyib3kTkDGScoGjGK")</f>
        <v/>
      </c>
      <c r="M59">
        <f>HYPERLINK("https://dexscreener.com/solana/4YK1njyeCkBuXG6phNtidJWKCbBhB659iwGkUJx98P5Z?maker=54EiavhVatcFbcRHKm2swd6eB8reyib3kTkDGScoGjGK","https://dexscreener.com/solana/4YK1njyeCkBuXG6phNtidJWKCbBhB659iwGkUJx98P5Z?maker=54EiavhVatcFbcRHKm2swd6eB8reyib3kTkDGScoGjGK")</f>
        <v/>
      </c>
    </row>
    <row r="60">
      <c r="A60" t="inlineStr">
        <is>
          <t>CSEkG3mT5P1GUf4HZTHdVk1syKFN6gQWokbZ4jDWpump</t>
        </is>
      </c>
      <c r="B60" t="inlineStr">
        <is>
          <t>Lump</t>
        </is>
      </c>
      <c r="C60" t="n">
        <v>0</v>
      </c>
      <c r="D60" t="n">
        <v>28.48</v>
      </c>
      <c r="E60" t="n">
        <v>0.05</v>
      </c>
      <c r="F60" t="n">
        <v>622.29</v>
      </c>
      <c r="G60" t="n">
        <v>639.22</v>
      </c>
      <c r="H60" t="n">
        <v>395</v>
      </c>
      <c r="I60" t="n">
        <v>395</v>
      </c>
      <c r="J60" t="n">
        <v>-1</v>
      </c>
      <c r="K60" t="n">
        <v>-1</v>
      </c>
      <c r="L60">
        <f>HYPERLINK("https://www.defined.fi/sol/CSEkG3mT5P1GUf4HZTHdVk1syKFN6gQWokbZ4jDWpump?maker=54EiavhVatcFbcRHKm2swd6eB8reyib3kTkDGScoGjGK","https://www.defined.fi/sol/CSEkG3mT5P1GUf4HZTHdVk1syKFN6gQWokbZ4jDWpump?maker=54EiavhVatcFbcRHKm2swd6eB8reyib3kTkDGScoGjGK")</f>
        <v/>
      </c>
      <c r="M60">
        <f>HYPERLINK("https://dexscreener.com/solana/CSEkG3mT5P1GUf4HZTHdVk1syKFN6gQWokbZ4jDWpump?maker=54EiavhVatcFbcRHKm2swd6eB8reyib3kTkDGScoGjGK","https://dexscreener.com/solana/CSEkG3mT5P1GUf4HZTHdVk1syKFN6gQWokbZ4jDWpump?maker=54EiavhVatcFbcRHKm2swd6eB8reyib3kTkDGScoGjGK")</f>
        <v/>
      </c>
    </row>
    <row r="61">
      <c r="A61" t="inlineStr">
        <is>
          <t>KMNo3nJsBXfcpJTVhZcXLW7RmTwTt4GVFE7suUBo9sS</t>
        </is>
      </c>
      <c r="B61" t="inlineStr">
        <is>
          <t>KMNO</t>
        </is>
      </c>
      <c r="C61" t="n">
        <v>0</v>
      </c>
      <c r="D61" t="n">
        <v>6.14</v>
      </c>
      <c r="E61" t="n">
        <v>0.1</v>
      </c>
      <c r="F61" t="n">
        <v>470.8</v>
      </c>
      <c r="G61" t="n">
        <v>71.18000000000001</v>
      </c>
      <c r="H61" t="n">
        <v>57</v>
      </c>
      <c r="I61" t="n">
        <v>60</v>
      </c>
      <c r="J61" t="n">
        <v>-1</v>
      </c>
      <c r="K61" t="n">
        <v>-1</v>
      </c>
      <c r="L61">
        <f>HYPERLINK("https://www.defined.fi/sol/KMNo3nJsBXfcpJTVhZcXLW7RmTwTt4GVFE7suUBo9sS?maker=54EiavhVatcFbcRHKm2swd6eB8reyib3kTkDGScoGjGK","https://www.defined.fi/sol/KMNo3nJsBXfcpJTVhZcXLW7RmTwTt4GVFE7suUBo9sS?maker=54EiavhVatcFbcRHKm2swd6eB8reyib3kTkDGScoGjGK")</f>
        <v/>
      </c>
      <c r="M61">
        <f>HYPERLINK("https://dexscreener.com/solana/KMNo3nJsBXfcpJTVhZcXLW7RmTwTt4GVFE7suUBo9sS?maker=54EiavhVatcFbcRHKm2swd6eB8reyib3kTkDGScoGjGK","https://dexscreener.com/solana/KMNo3nJsBXfcpJTVhZcXLW7RmTwTt4GVFE7suUBo9sS?maker=54EiavhVatcFbcRHKm2swd6eB8reyib3kTkDGScoGjGK")</f>
        <v/>
      </c>
    </row>
    <row r="62">
      <c r="A62" t="inlineStr">
        <is>
          <t>BEgBsVSKJSxreiCE1XmWWq8arnwit7xDqQXSWYgay9xP</t>
        </is>
      </c>
      <c r="B62" t="inlineStr">
        <is>
          <t>WYAC</t>
        </is>
      </c>
      <c r="C62" t="n">
        <v>0</v>
      </c>
      <c r="D62" t="n">
        <v>6.48</v>
      </c>
      <c r="E62" t="n">
        <v>0.01</v>
      </c>
      <c r="F62" t="n">
        <v>526.03</v>
      </c>
      <c r="G62" t="n">
        <v>532.5</v>
      </c>
      <c r="H62" t="n">
        <v>227</v>
      </c>
      <c r="I62" t="n">
        <v>227</v>
      </c>
      <c r="J62" t="n">
        <v>-1</v>
      </c>
      <c r="K62" t="n">
        <v>-1</v>
      </c>
      <c r="L62">
        <f>HYPERLINK("https://www.defined.fi/sol/BEgBsVSKJSxreiCE1XmWWq8arnwit7xDqQXSWYgay9xP?maker=54EiavhVatcFbcRHKm2swd6eB8reyib3kTkDGScoGjGK","https://www.defined.fi/sol/BEgBsVSKJSxreiCE1XmWWq8arnwit7xDqQXSWYgay9xP?maker=54EiavhVatcFbcRHKm2swd6eB8reyib3kTkDGScoGjGK")</f>
        <v/>
      </c>
      <c r="M62">
        <f>HYPERLINK("https://dexscreener.com/solana/BEgBsVSKJSxreiCE1XmWWq8arnwit7xDqQXSWYgay9xP?maker=54EiavhVatcFbcRHKm2swd6eB8reyib3kTkDGScoGjGK","https://dexscreener.com/solana/BEgBsVSKJSxreiCE1XmWWq8arnwit7xDqQXSWYgay9xP?maker=54EiavhVatcFbcRHKm2swd6eB8reyib3kTkDGScoGjGK")</f>
        <v/>
      </c>
    </row>
    <row r="63">
      <c r="A63" t="inlineStr">
        <is>
          <t>3qq54YqAKG3TcrwNHXFSpMCWoL8gmMuPceJ4FG9npump</t>
        </is>
      </c>
      <c r="B63" t="inlineStr">
        <is>
          <t>CLANKER</t>
        </is>
      </c>
      <c r="C63" t="n">
        <v>0</v>
      </c>
      <c r="D63" t="n">
        <v>36.26</v>
      </c>
      <c r="E63" t="n">
        <v>0.05</v>
      </c>
      <c r="F63" t="n">
        <v>794.0700000000001</v>
      </c>
      <c r="G63" t="n">
        <v>829.75</v>
      </c>
      <c r="H63" t="n">
        <v>419</v>
      </c>
      <c r="I63" t="n">
        <v>419</v>
      </c>
      <c r="J63" t="n">
        <v>-1</v>
      </c>
      <c r="K63" t="n">
        <v>-1</v>
      </c>
      <c r="L63">
        <f>HYPERLINK("https://www.defined.fi/sol/3qq54YqAKG3TcrwNHXFSpMCWoL8gmMuPceJ4FG9npump?maker=54EiavhVatcFbcRHKm2swd6eB8reyib3kTkDGScoGjGK","https://www.defined.fi/sol/3qq54YqAKG3TcrwNHXFSpMCWoL8gmMuPceJ4FG9npump?maker=54EiavhVatcFbcRHKm2swd6eB8reyib3kTkDGScoGjGK")</f>
        <v/>
      </c>
      <c r="M63">
        <f>HYPERLINK("https://dexscreener.com/solana/3qq54YqAKG3TcrwNHXFSpMCWoL8gmMuPceJ4FG9npump?maker=54EiavhVatcFbcRHKm2swd6eB8reyib3kTkDGScoGjGK","https://dexscreener.com/solana/3qq54YqAKG3TcrwNHXFSpMCWoL8gmMuPceJ4FG9npump?maker=54EiavhVatcFbcRHKm2swd6eB8reyib3kTkDGScoGjGK")</f>
        <v/>
      </c>
    </row>
    <row r="64">
      <c r="A64" t="inlineStr">
        <is>
          <t>DHoadXCbf6TcadkcMGJ8kFRdDa2sXPQ1KrgodUDRpump</t>
        </is>
      </c>
      <c r="B64" t="inlineStr">
        <is>
          <t>CHIIKAWA</t>
        </is>
      </c>
      <c r="C64" t="n">
        <v>0</v>
      </c>
      <c r="D64" t="n">
        <v>0.481</v>
      </c>
      <c r="E64" t="n">
        <v>0.02</v>
      </c>
      <c r="F64" t="n">
        <v>23.04</v>
      </c>
      <c r="G64" t="n">
        <v>23.52</v>
      </c>
      <c r="H64" t="n">
        <v>47</v>
      </c>
      <c r="I64" t="n">
        <v>47</v>
      </c>
      <c r="J64" t="n">
        <v>-1</v>
      </c>
      <c r="K64" t="n">
        <v>-1</v>
      </c>
      <c r="L64">
        <f>HYPERLINK("https://www.defined.fi/sol/DHoadXCbf6TcadkcMGJ8kFRdDa2sXPQ1KrgodUDRpump?maker=54EiavhVatcFbcRHKm2swd6eB8reyib3kTkDGScoGjGK","https://www.defined.fi/sol/DHoadXCbf6TcadkcMGJ8kFRdDa2sXPQ1KrgodUDRpump?maker=54EiavhVatcFbcRHKm2swd6eB8reyib3kTkDGScoGjGK")</f>
        <v/>
      </c>
      <c r="M64">
        <f>HYPERLINK("https://dexscreener.com/solana/DHoadXCbf6TcadkcMGJ8kFRdDa2sXPQ1KrgodUDRpump?maker=54EiavhVatcFbcRHKm2swd6eB8reyib3kTkDGScoGjGK","https://dexscreener.com/solana/DHoadXCbf6TcadkcMGJ8kFRdDa2sXPQ1KrgodUDRpump?maker=54EiavhVatcFbcRHKm2swd6eB8reyib3kTkDGScoGjGK")</f>
        <v/>
      </c>
    </row>
    <row r="65">
      <c r="A65" t="inlineStr">
        <is>
          <t>CaEzCo7emJMETCayeWCbZCXdH6KAuFqZR1b1Fyg9pump</t>
        </is>
      </c>
      <c r="B65" t="inlineStr">
        <is>
          <t>OBAMA</t>
        </is>
      </c>
      <c r="C65" t="n">
        <v>0</v>
      </c>
      <c r="D65" t="n">
        <v>1.79</v>
      </c>
      <c r="E65" t="n">
        <v>0.21</v>
      </c>
      <c r="F65" t="n">
        <v>9.609999999999999</v>
      </c>
      <c r="G65" t="n">
        <v>16.96</v>
      </c>
      <c r="H65" t="n">
        <v>35</v>
      </c>
      <c r="I65" t="n">
        <v>37</v>
      </c>
      <c r="J65" t="n">
        <v>-1</v>
      </c>
      <c r="K65" t="n">
        <v>-1</v>
      </c>
      <c r="L65">
        <f>HYPERLINK("https://www.defined.fi/sol/CaEzCo7emJMETCayeWCbZCXdH6KAuFqZR1b1Fyg9pump?maker=54EiavhVatcFbcRHKm2swd6eB8reyib3kTkDGScoGjGK","https://www.defined.fi/sol/CaEzCo7emJMETCayeWCbZCXdH6KAuFqZR1b1Fyg9pump?maker=54EiavhVatcFbcRHKm2swd6eB8reyib3kTkDGScoGjGK")</f>
        <v/>
      </c>
      <c r="M65">
        <f>HYPERLINK("https://dexscreener.com/solana/CaEzCo7emJMETCayeWCbZCXdH6KAuFqZR1b1Fyg9pump?maker=54EiavhVatcFbcRHKm2swd6eB8reyib3kTkDGScoGjGK","https://dexscreener.com/solana/CaEzCo7emJMETCayeWCbZCXdH6KAuFqZR1b1Fyg9pump?maker=54EiavhVatcFbcRHKm2swd6eB8reyib3kTkDGScoGjGK")</f>
        <v/>
      </c>
    </row>
    <row r="66">
      <c r="A66" t="inlineStr">
        <is>
          <t>7GCihgDB8fe6KNjn2MYtkzZcRjQy3t9GHdC8uHYmW2hr</t>
        </is>
      </c>
      <c r="B66" t="inlineStr">
        <is>
          <t>POPCAT</t>
        </is>
      </c>
      <c r="C66" t="n">
        <v>0</v>
      </c>
      <c r="D66" t="n">
        <v>-12.06</v>
      </c>
      <c r="E66" t="n">
        <v>-0</v>
      </c>
      <c r="F66" t="n">
        <v>2443.45</v>
      </c>
      <c r="G66" t="n">
        <v>3157.21</v>
      </c>
      <c r="H66" t="n">
        <v>284</v>
      </c>
      <c r="I66" t="n">
        <v>301</v>
      </c>
      <c r="J66" t="n">
        <v>-1</v>
      </c>
      <c r="K66" t="n">
        <v>-1</v>
      </c>
      <c r="L66">
        <f>HYPERLINK("https://www.defined.fi/sol/7GCihgDB8fe6KNjn2MYtkzZcRjQy3t9GHdC8uHYmW2hr?maker=54EiavhVatcFbcRHKm2swd6eB8reyib3kTkDGScoGjGK","https://www.defined.fi/sol/7GCihgDB8fe6KNjn2MYtkzZcRjQy3t9GHdC8uHYmW2hr?maker=54EiavhVatcFbcRHKm2swd6eB8reyib3kTkDGScoGjGK")</f>
        <v/>
      </c>
      <c r="M66">
        <f>HYPERLINK("https://dexscreener.com/solana/7GCihgDB8fe6KNjn2MYtkzZcRjQy3t9GHdC8uHYmW2hr?maker=54EiavhVatcFbcRHKm2swd6eB8reyib3kTkDGScoGjGK","https://dexscreener.com/solana/7GCihgDB8fe6KNjn2MYtkzZcRjQy3t9GHdC8uHYmW2hr?maker=54EiavhVatcFbcRHKm2swd6eB8reyib3kTkDGScoGjGK")</f>
        <v/>
      </c>
    </row>
    <row r="67">
      <c r="A67" t="inlineStr">
        <is>
          <t>HrYww9Q3xcraCfgNi9NYc5gmKEcV6rKQa8GYq2WSYyPh</t>
        </is>
      </c>
      <c r="B67" t="inlineStr">
        <is>
          <t>YOTSUBA</t>
        </is>
      </c>
      <c r="C67" t="n">
        <v>0</v>
      </c>
      <c r="D67" t="n">
        <v>11.09</v>
      </c>
      <c r="E67" t="n">
        <v>0.11</v>
      </c>
      <c r="F67" t="n">
        <v>103.62</v>
      </c>
      <c r="G67" t="n">
        <v>121.86</v>
      </c>
      <c r="H67" t="n">
        <v>159</v>
      </c>
      <c r="I67" t="n">
        <v>206</v>
      </c>
      <c r="J67" t="n">
        <v>-1</v>
      </c>
      <c r="K67" t="n">
        <v>-1</v>
      </c>
      <c r="L67">
        <f>HYPERLINK("https://www.defined.fi/sol/HrYww9Q3xcraCfgNi9NYc5gmKEcV6rKQa8GYq2WSYyPh?maker=54EiavhVatcFbcRHKm2swd6eB8reyib3kTkDGScoGjGK","https://www.defined.fi/sol/HrYww9Q3xcraCfgNi9NYc5gmKEcV6rKQa8GYq2WSYyPh?maker=54EiavhVatcFbcRHKm2swd6eB8reyib3kTkDGScoGjGK")</f>
        <v/>
      </c>
      <c r="M67">
        <f>HYPERLINK("https://dexscreener.com/solana/HrYww9Q3xcraCfgNi9NYc5gmKEcV6rKQa8GYq2WSYyPh?maker=54EiavhVatcFbcRHKm2swd6eB8reyib3kTkDGScoGjGK","https://dexscreener.com/solana/HrYww9Q3xcraCfgNi9NYc5gmKEcV6rKQa8GYq2WSYyPh?maker=54EiavhVatcFbcRHKm2swd6eB8reyib3kTkDGScoGjGK")</f>
        <v/>
      </c>
    </row>
    <row r="68">
      <c r="A68" t="inlineStr">
        <is>
          <t>5z3EqYQo9HiCEs3R84RCDMu2n7anpDMxRhdK8PSWmrRC</t>
        </is>
      </c>
      <c r="B68" t="inlineStr">
        <is>
          <t>PONKE</t>
        </is>
      </c>
      <c r="C68" t="n">
        <v>0</v>
      </c>
      <c r="D68" t="n">
        <v>0.783</v>
      </c>
      <c r="E68" t="n">
        <v>0</v>
      </c>
      <c r="F68" t="n">
        <v>184.63</v>
      </c>
      <c r="G68" t="n">
        <v>186.06</v>
      </c>
      <c r="H68" t="n">
        <v>196</v>
      </c>
      <c r="I68" t="n">
        <v>189</v>
      </c>
      <c r="J68" t="n">
        <v>-1</v>
      </c>
      <c r="K68" t="n">
        <v>-1</v>
      </c>
      <c r="L68">
        <f>HYPERLINK("https://www.defined.fi/sol/5z3EqYQo9HiCEs3R84RCDMu2n7anpDMxRhdK8PSWmrRC?maker=54EiavhVatcFbcRHKm2swd6eB8reyib3kTkDGScoGjGK","https://www.defined.fi/sol/5z3EqYQo9HiCEs3R84RCDMu2n7anpDMxRhdK8PSWmrRC?maker=54EiavhVatcFbcRHKm2swd6eB8reyib3kTkDGScoGjGK")</f>
        <v/>
      </c>
      <c r="M68">
        <f>HYPERLINK("https://dexscreener.com/solana/5z3EqYQo9HiCEs3R84RCDMu2n7anpDMxRhdK8PSWmrRC?maker=54EiavhVatcFbcRHKm2swd6eB8reyib3kTkDGScoGjGK","https://dexscreener.com/solana/5z3EqYQo9HiCEs3R84RCDMu2n7anpDMxRhdK8PSWmrRC?maker=54EiavhVatcFbcRHKm2swd6eB8reyib3kTkDGScoGjGK")</f>
        <v/>
      </c>
    </row>
    <row r="69">
      <c r="A69" t="inlineStr">
        <is>
          <t>8RGy4BZUEkW9dc2UEZ3QHYYdas66X63vazdZJezGJw5e</t>
        </is>
      </c>
      <c r="B69" t="inlineStr">
        <is>
          <t>bul</t>
        </is>
      </c>
      <c r="C69" t="n">
        <v>0</v>
      </c>
      <c r="D69" t="n">
        <v>0.398</v>
      </c>
      <c r="E69" t="n">
        <v>0.1</v>
      </c>
      <c r="F69" t="n">
        <v>4.03</v>
      </c>
      <c r="G69" t="n">
        <v>4.43</v>
      </c>
      <c r="H69" t="n">
        <v>15</v>
      </c>
      <c r="I69" t="n">
        <v>15</v>
      </c>
      <c r="J69" t="n">
        <v>-1</v>
      </c>
      <c r="K69" t="n">
        <v>-1</v>
      </c>
      <c r="L69">
        <f>HYPERLINK("https://www.defined.fi/sol/8RGy4BZUEkW9dc2UEZ3QHYYdas66X63vazdZJezGJw5e?maker=54EiavhVatcFbcRHKm2swd6eB8reyib3kTkDGScoGjGK","https://www.defined.fi/sol/8RGy4BZUEkW9dc2UEZ3QHYYdas66X63vazdZJezGJw5e?maker=54EiavhVatcFbcRHKm2swd6eB8reyib3kTkDGScoGjGK")</f>
        <v/>
      </c>
      <c r="M69">
        <f>HYPERLINK("https://dexscreener.com/solana/8RGy4BZUEkW9dc2UEZ3QHYYdas66X63vazdZJezGJw5e?maker=54EiavhVatcFbcRHKm2swd6eB8reyib3kTkDGScoGjGK","https://dexscreener.com/solana/8RGy4BZUEkW9dc2UEZ3QHYYdas66X63vazdZJezGJw5e?maker=54EiavhVatcFbcRHKm2swd6eB8reyib3kTkDGScoGjGK")</f>
        <v/>
      </c>
    </row>
    <row r="70">
      <c r="A70" t="inlineStr">
        <is>
          <t>UwU8RVXB69Y6Dcju6cN2Qef6fykkq6UUNpB15rZku6Z</t>
        </is>
      </c>
      <c r="B70" t="inlineStr">
        <is>
          <t>TEMP</t>
        </is>
      </c>
      <c r="C70" t="n">
        <v>0</v>
      </c>
      <c r="D70" t="n">
        <v>-0.145</v>
      </c>
      <c r="E70" t="n">
        <v>-0.03</v>
      </c>
      <c r="F70" t="n">
        <v>9.31</v>
      </c>
      <c r="G70" t="n">
        <v>7.49</v>
      </c>
      <c r="H70" t="n">
        <v>36</v>
      </c>
      <c r="I70" t="n">
        <v>36</v>
      </c>
      <c r="J70" t="n">
        <v>-1</v>
      </c>
      <c r="K70" t="n">
        <v>-1</v>
      </c>
      <c r="L70">
        <f>HYPERLINK("https://www.defined.fi/sol/UwU8RVXB69Y6Dcju6cN2Qef6fykkq6UUNpB15rZku6Z?maker=54EiavhVatcFbcRHKm2swd6eB8reyib3kTkDGScoGjGK","https://www.defined.fi/sol/UwU8RVXB69Y6Dcju6cN2Qef6fykkq6UUNpB15rZku6Z?maker=54EiavhVatcFbcRHKm2swd6eB8reyib3kTkDGScoGjGK")</f>
        <v/>
      </c>
      <c r="M70">
        <f>HYPERLINK("https://dexscreener.com/solana/UwU8RVXB69Y6Dcju6cN2Qef6fykkq6UUNpB15rZku6Z?maker=54EiavhVatcFbcRHKm2swd6eB8reyib3kTkDGScoGjGK","https://dexscreener.com/solana/UwU8RVXB69Y6Dcju6cN2Qef6fykkq6UUNpB15rZku6Z?maker=54EiavhVatcFbcRHKm2swd6eB8reyib3kTkDGScoGjGK")</f>
        <v/>
      </c>
    </row>
    <row r="71">
      <c r="A71" t="inlineStr">
        <is>
          <t>4eVeDncy6EBF2vh8jbpHUDgagwWP1B3Ep6SzzVWXyENp</t>
        </is>
      </c>
      <c r="B71" t="inlineStr">
        <is>
          <t>unknown_4eVe</t>
        </is>
      </c>
      <c r="C71" t="n">
        <v>0</v>
      </c>
      <c r="D71" t="n">
        <v>-0.01</v>
      </c>
      <c r="E71" t="n">
        <v>-0</v>
      </c>
      <c r="F71" t="n">
        <v>6.48</v>
      </c>
      <c r="G71" t="n">
        <v>19.85</v>
      </c>
      <c r="H71" t="n">
        <v>43</v>
      </c>
      <c r="I71" t="n">
        <v>58</v>
      </c>
      <c r="J71" t="n">
        <v>-1</v>
      </c>
      <c r="K71" t="n">
        <v>-1</v>
      </c>
      <c r="L71">
        <f>HYPERLINK("https://www.defined.fi/sol/4eVeDncy6EBF2vh8jbpHUDgagwWP1B3Ep6SzzVWXyENp?maker=54EiavhVatcFbcRHKm2swd6eB8reyib3kTkDGScoGjGK","https://www.defined.fi/sol/4eVeDncy6EBF2vh8jbpHUDgagwWP1B3Ep6SzzVWXyENp?maker=54EiavhVatcFbcRHKm2swd6eB8reyib3kTkDGScoGjGK")</f>
        <v/>
      </c>
      <c r="M71">
        <f>HYPERLINK("https://dexscreener.com/solana/4eVeDncy6EBF2vh8jbpHUDgagwWP1B3Ep6SzzVWXyENp?maker=54EiavhVatcFbcRHKm2swd6eB8reyib3kTkDGScoGjGK","https://dexscreener.com/solana/4eVeDncy6EBF2vh8jbpHUDgagwWP1B3Ep6SzzVWXyENp?maker=54EiavhVatcFbcRHKm2swd6eB8reyib3kTkDGScoGjGK")</f>
        <v/>
      </c>
    </row>
    <row r="72">
      <c r="A72" t="inlineStr">
        <is>
          <t>FHHeb1ji8Qm5Nq68S8zPV9HCPbE7YBdBmV7fgqYRpump</t>
        </is>
      </c>
      <c r="B72" t="inlineStr">
        <is>
          <t>Moon</t>
        </is>
      </c>
      <c r="C72" t="n">
        <v>0</v>
      </c>
      <c r="D72" t="n">
        <v>0.223</v>
      </c>
      <c r="E72" t="n">
        <v>0.03</v>
      </c>
      <c r="F72" t="n">
        <v>8.369999999999999</v>
      </c>
      <c r="G72" t="n">
        <v>8.59</v>
      </c>
      <c r="H72" t="n">
        <v>30</v>
      </c>
      <c r="I72" t="n">
        <v>30</v>
      </c>
      <c r="J72" t="n">
        <v>-1</v>
      </c>
      <c r="K72" t="n">
        <v>-1</v>
      </c>
      <c r="L72">
        <f>HYPERLINK("https://www.defined.fi/sol/FHHeb1ji8Qm5Nq68S8zPV9HCPbE7YBdBmV7fgqYRpump?maker=54EiavhVatcFbcRHKm2swd6eB8reyib3kTkDGScoGjGK","https://www.defined.fi/sol/FHHeb1ji8Qm5Nq68S8zPV9HCPbE7YBdBmV7fgqYRpump?maker=54EiavhVatcFbcRHKm2swd6eB8reyib3kTkDGScoGjGK")</f>
        <v/>
      </c>
      <c r="M72">
        <f>HYPERLINK("https://dexscreener.com/solana/FHHeb1ji8Qm5Nq68S8zPV9HCPbE7YBdBmV7fgqYRpump?maker=54EiavhVatcFbcRHKm2swd6eB8reyib3kTkDGScoGjGK","https://dexscreener.com/solana/FHHeb1ji8Qm5Nq68S8zPV9HCPbE7YBdBmV7fgqYRpump?maker=54EiavhVatcFbcRHKm2swd6eB8reyib3kTkDGScoGjGK")</f>
        <v/>
      </c>
    </row>
    <row r="73">
      <c r="A73" t="inlineStr">
        <is>
          <t>7RrLheV7dSecVka3MfjYb4Wa6Z6uegNyzhpFeERsfFZP</t>
        </is>
      </c>
      <c r="B73" t="inlineStr">
        <is>
          <t>Retardia</t>
        </is>
      </c>
      <c r="C73" t="n">
        <v>0</v>
      </c>
      <c r="D73" t="n">
        <v>9.960000000000001</v>
      </c>
      <c r="E73" t="n">
        <v>0.02</v>
      </c>
      <c r="F73" t="n">
        <v>625.96</v>
      </c>
      <c r="G73" t="n">
        <v>635.91</v>
      </c>
      <c r="H73" t="n">
        <v>392</v>
      </c>
      <c r="I73" t="n">
        <v>392</v>
      </c>
      <c r="J73" t="n">
        <v>-1</v>
      </c>
      <c r="K73" t="n">
        <v>-1</v>
      </c>
      <c r="L73">
        <f>HYPERLINK("https://www.defined.fi/sol/7RrLheV7dSecVka3MfjYb4Wa6Z6uegNyzhpFeERsfFZP?maker=54EiavhVatcFbcRHKm2swd6eB8reyib3kTkDGScoGjGK","https://www.defined.fi/sol/7RrLheV7dSecVka3MfjYb4Wa6Z6uegNyzhpFeERsfFZP?maker=54EiavhVatcFbcRHKm2swd6eB8reyib3kTkDGScoGjGK")</f>
        <v/>
      </c>
      <c r="M73">
        <f>HYPERLINK("https://dexscreener.com/solana/7RrLheV7dSecVka3MfjYb4Wa6Z6uegNyzhpFeERsfFZP?maker=54EiavhVatcFbcRHKm2swd6eB8reyib3kTkDGScoGjGK","https://dexscreener.com/solana/7RrLheV7dSecVka3MfjYb4Wa6Z6uegNyzhpFeERsfFZP?maker=54EiavhVatcFbcRHKm2swd6eB8reyib3kTkDGScoGjGK")</f>
        <v/>
      </c>
    </row>
    <row r="74">
      <c r="A74" t="inlineStr">
        <is>
          <t>4vqYQTjmKjxrWGtbL2tVkbAU1EVAz9JwcYtd2VE3PbVU</t>
        </is>
      </c>
      <c r="B74" t="inlineStr">
        <is>
          <t>WYNN</t>
        </is>
      </c>
      <c r="C74" t="n">
        <v>0</v>
      </c>
      <c r="D74" t="n">
        <v>0.381</v>
      </c>
      <c r="E74" t="n">
        <v>0.02</v>
      </c>
      <c r="F74" t="n">
        <v>20.81</v>
      </c>
      <c r="G74" t="n">
        <v>27.85</v>
      </c>
      <c r="H74" t="n">
        <v>73</v>
      </c>
      <c r="I74" t="n">
        <v>73</v>
      </c>
      <c r="J74" t="n">
        <v>-1</v>
      </c>
      <c r="K74" t="n">
        <v>-1</v>
      </c>
      <c r="L74">
        <f>HYPERLINK("https://www.defined.fi/sol/4vqYQTjmKjxrWGtbL2tVkbAU1EVAz9JwcYtd2VE3PbVU?maker=54EiavhVatcFbcRHKm2swd6eB8reyib3kTkDGScoGjGK","https://www.defined.fi/sol/4vqYQTjmKjxrWGtbL2tVkbAU1EVAz9JwcYtd2VE3PbVU?maker=54EiavhVatcFbcRHKm2swd6eB8reyib3kTkDGScoGjGK")</f>
        <v/>
      </c>
      <c r="M74">
        <f>HYPERLINK("https://dexscreener.com/solana/4vqYQTjmKjxrWGtbL2tVkbAU1EVAz9JwcYtd2VE3PbVU?maker=54EiavhVatcFbcRHKm2swd6eB8reyib3kTkDGScoGjGK","https://dexscreener.com/solana/4vqYQTjmKjxrWGtbL2tVkbAU1EVAz9JwcYtd2VE3PbVU?maker=54EiavhVatcFbcRHKm2swd6eB8reyib3kTkDGScoGjGK")</f>
        <v/>
      </c>
    </row>
    <row r="75">
      <c r="A75" t="inlineStr">
        <is>
          <t>8iWsK2WH3AGviQwAnt43zvc8yLy6QMUSuv8PK2A7pump</t>
        </is>
      </c>
      <c r="B75" t="inlineStr">
        <is>
          <t>unknown_8iWs</t>
        </is>
      </c>
      <c r="C75" t="n">
        <v>0</v>
      </c>
      <c r="D75" t="n">
        <v>4.06</v>
      </c>
      <c r="E75" t="n">
        <v>0.01</v>
      </c>
      <c r="F75" t="n">
        <v>290.24</v>
      </c>
      <c r="G75" t="n">
        <v>294.3</v>
      </c>
      <c r="H75" t="n">
        <v>353</v>
      </c>
      <c r="I75" t="n">
        <v>353</v>
      </c>
      <c r="J75" t="n">
        <v>-1</v>
      </c>
      <c r="K75" t="n">
        <v>-1</v>
      </c>
      <c r="L75">
        <f>HYPERLINK("https://www.defined.fi/sol/8iWsK2WH3AGviQwAnt43zvc8yLy6QMUSuv8PK2A7pump?maker=54EiavhVatcFbcRHKm2swd6eB8reyib3kTkDGScoGjGK","https://www.defined.fi/sol/8iWsK2WH3AGviQwAnt43zvc8yLy6QMUSuv8PK2A7pump?maker=54EiavhVatcFbcRHKm2swd6eB8reyib3kTkDGScoGjGK")</f>
        <v/>
      </c>
      <c r="M75">
        <f>HYPERLINK("https://dexscreener.com/solana/8iWsK2WH3AGviQwAnt43zvc8yLy6QMUSuv8PK2A7pump?maker=54EiavhVatcFbcRHKm2swd6eB8reyib3kTkDGScoGjGK","https://dexscreener.com/solana/8iWsK2WH3AGviQwAnt43zvc8yLy6QMUSuv8PK2A7pump?maker=54EiavhVatcFbcRHKm2swd6eB8reyib3kTkDGScoGjGK")</f>
        <v/>
      </c>
    </row>
    <row r="76">
      <c r="A76" t="inlineStr">
        <is>
          <t>78XLqFvnRAAsjPEFVMfzBeMy1qkxbzNRrWtLuivP6VVX</t>
        </is>
      </c>
      <c r="B76" t="inlineStr">
        <is>
          <t>PSL</t>
        </is>
      </c>
      <c r="C76" t="n">
        <v>0</v>
      </c>
      <c r="D76" t="n">
        <v>0.488</v>
      </c>
      <c r="E76" t="n">
        <v>0.04</v>
      </c>
      <c r="F76" t="n">
        <v>7.97</v>
      </c>
      <c r="G76" t="n">
        <v>13.65</v>
      </c>
      <c r="H76" t="n">
        <v>55</v>
      </c>
      <c r="I76" t="n">
        <v>56</v>
      </c>
      <c r="J76" t="n">
        <v>-1</v>
      </c>
      <c r="K76" t="n">
        <v>-1</v>
      </c>
      <c r="L76">
        <f>HYPERLINK("https://www.defined.fi/sol/78XLqFvnRAAsjPEFVMfzBeMy1qkxbzNRrWtLuivP6VVX?maker=54EiavhVatcFbcRHKm2swd6eB8reyib3kTkDGScoGjGK","https://www.defined.fi/sol/78XLqFvnRAAsjPEFVMfzBeMy1qkxbzNRrWtLuivP6VVX?maker=54EiavhVatcFbcRHKm2swd6eB8reyib3kTkDGScoGjGK")</f>
        <v/>
      </c>
      <c r="M76">
        <f>HYPERLINK("https://dexscreener.com/solana/78XLqFvnRAAsjPEFVMfzBeMy1qkxbzNRrWtLuivP6VVX?maker=54EiavhVatcFbcRHKm2swd6eB8reyib3kTkDGScoGjGK","https://dexscreener.com/solana/78XLqFvnRAAsjPEFVMfzBeMy1qkxbzNRrWtLuivP6VVX?maker=54EiavhVatcFbcRHKm2swd6eB8reyib3kTkDGScoGjGK")</f>
        <v/>
      </c>
    </row>
    <row r="77">
      <c r="A77" t="inlineStr">
        <is>
          <t>jucy5XJ76pHVvtPZb5TKRcGQExkwit2P5s4vY8UzmpC</t>
        </is>
      </c>
      <c r="B77" t="inlineStr">
        <is>
          <t>jucySOL</t>
        </is>
      </c>
      <c r="C77" t="n">
        <v>0</v>
      </c>
      <c r="D77" t="n">
        <v>-0.004</v>
      </c>
      <c r="E77" t="n">
        <v>-0</v>
      </c>
      <c r="F77" t="n">
        <v>4.17</v>
      </c>
      <c r="G77" t="n">
        <v>3.52</v>
      </c>
      <c r="H77" t="n">
        <v>13</v>
      </c>
      <c r="I77" t="n">
        <v>16</v>
      </c>
      <c r="J77" t="n">
        <v>-1</v>
      </c>
      <c r="K77" t="n">
        <v>-1</v>
      </c>
      <c r="L77">
        <f>HYPERLINK("https://www.defined.fi/sol/jucy5XJ76pHVvtPZb5TKRcGQExkwit2P5s4vY8UzmpC?maker=54EiavhVatcFbcRHKm2swd6eB8reyib3kTkDGScoGjGK","https://www.defined.fi/sol/jucy5XJ76pHVvtPZb5TKRcGQExkwit2P5s4vY8UzmpC?maker=54EiavhVatcFbcRHKm2swd6eB8reyib3kTkDGScoGjGK")</f>
        <v/>
      </c>
      <c r="M77">
        <f>HYPERLINK("https://dexscreener.com/solana/jucy5XJ76pHVvtPZb5TKRcGQExkwit2P5s4vY8UzmpC?maker=54EiavhVatcFbcRHKm2swd6eB8reyib3kTkDGScoGjGK","https://dexscreener.com/solana/jucy5XJ76pHVvtPZb5TKRcGQExkwit2P5s4vY8UzmpC?maker=54EiavhVatcFbcRHKm2swd6eB8reyib3kTkDGScoGjGK")</f>
        <v/>
      </c>
    </row>
    <row r="78">
      <c r="A78" t="inlineStr">
        <is>
          <t>GRFKaABC518SqXMvBpAVYUZtVT3Nj4mYk7E7xU4gA5Rg</t>
        </is>
      </c>
      <c r="B78" t="inlineStr">
        <is>
          <t>GOO</t>
        </is>
      </c>
      <c r="C78" t="n">
        <v>0</v>
      </c>
      <c r="D78" t="n">
        <v>0.049</v>
      </c>
      <c r="E78" t="n">
        <v>0.03</v>
      </c>
      <c r="F78" t="n">
        <v>1.77</v>
      </c>
      <c r="G78" t="n">
        <v>1.82</v>
      </c>
      <c r="H78" t="n">
        <v>5</v>
      </c>
      <c r="I78" t="n">
        <v>5</v>
      </c>
      <c r="J78" t="n">
        <v>-1</v>
      </c>
      <c r="K78" t="n">
        <v>-1</v>
      </c>
      <c r="L78">
        <f>HYPERLINK("https://www.defined.fi/sol/GRFKaABC518SqXMvBpAVYUZtVT3Nj4mYk7E7xU4gA5Rg?maker=54EiavhVatcFbcRHKm2swd6eB8reyib3kTkDGScoGjGK","https://www.defined.fi/sol/GRFKaABC518SqXMvBpAVYUZtVT3Nj4mYk7E7xU4gA5Rg?maker=54EiavhVatcFbcRHKm2swd6eB8reyib3kTkDGScoGjGK")</f>
        <v/>
      </c>
      <c r="M78">
        <f>HYPERLINK("https://dexscreener.com/solana/GRFKaABC518SqXMvBpAVYUZtVT3Nj4mYk7E7xU4gA5Rg?maker=54EiavhVatcFbcRHKm2swd6eB8reyib3kTkDGScoGjGK","https://dexscreener.com/solana/GRFKaABC518SqXMvBpAVYUZtVT3Nj4mYk7E7xU4gA5Rg?maker=54EiavhVatcFbcRHKm2swd6eB8reyib3kTkDGScoGjGK")</f>
        <v/>
      </c>
    </row>
    <row r="79">
      <c r="A79" t="inlineStr">
        <is>
          <t>6Rwcmkz9yiYVM5EzyMcr4JsQPGEAWhcUvLvfBperYnUt</t>
        </is>
      </c>
      <c r="B79" t="inlineStr">
        <is>
          <t>KWIF</t>
        </is>
      </c>
      <c r="C79" t="n">
        <v>0</v>
      </c>
      <c r="D79" t="n">
        <v>0.004</v>
      </c>
      <c r="E79" t="n">
        <v>0.03</v>
      </c>
      <c r="F79" t="n">
        <v>0.132</v>
      </c>
      <c r="G79" t="n">
        <v>0.136</v>
      </c>
      <c r="H79" t="n">
        <v>2</v>
      </c>
      <c r="I79" t="n">
        <v>2</v>
      </c>
      <c r="J79" t="n">
        <v>-1</v>
      </c>
      <c r="K79" t="n">
        <v>-1</v>
      </c>
      <c r="L79">
        <f>HYPERLINK("https://www.defined.fi/sol/6Rwcmkz9yiYVM5EzyMcr4JsQPGEAWhcUvLvfBperYnUt?maker=54EiavhVatcFbcRHKm2swd6eB8reyib3kTkDGScoGjGK","https://www.defined.fi/sol/6Rwcmkz9yiYVM5EzyMcr4JsQPGEAWhcUvLvfBperYnUt?maker=54EiavhVatcFbcRHKm2swd6eB8reyib3kTkDGScoGjGK")</f>
        <v/>
      </c>
      <c r="M79">
        <f>HYPERLINK("https://dexscreener.com/solana/6Rwcmkz9yiYVM5EzyMcr4JsQPGEAWhcUvLvfBperYnUt?maker=54EiavhVatcFbcRHKm2swd6eB8reyib3kTkDGScoGjGK","https://dexscreener.com/solana/6Rwcmkz9yiYVM5EzyMcr4JsQPGEAWhcUvLvfBperYnUt?maker=54EiavhVatcFbcRHKm2swd6eB8reyib3kTkDGScoGjGK")</f>
        <v/>
      </c>
    </row>
    <row r="80">
      <c r="A80" t="inlineStr">
        <is>
          <t>WENWENvqqNya429ubCdR81ZmD69brwQaaBYY6p3LCpk</t>
        </is>
      </c>
      <c r="B80" t="inlineStr">
        <is>
          <t>WEN</t>
        </is>
      </c>
      <c r="C80" t="n">
        <v>0</v>
      </c>
      <c r="D80" t="n">
        <v>0.265</v>
      </c>
      <c r="E80" t="n">
        <v>0</v>
      </c>
      <c r="F80" t="n">
        <v>75.06999999999999</v>
      </c>
      <c r="G80" t="n">
        <v>65.03</v>
      </c>
      <c r="H80" t="n">
        <v>38</v>
      </c>
      <c r="I80" t="n">
        <v>34</v>
      </c>
      <c r="J80" t="n">
        <v>-1</v>
      </c>
      <c r="K80" t="n">
        <v>-1</v>
      </c>
      <c r="L80">
        <f>HYPERLINK("https://www.defined.fi/sol/WENWENvqqNya429ubCdR81ZmD69brwQaaBYY6p3LCpk?maker=54EiavhVatcFbcRHKm2swd6eB8reyib3kTkDGScoGjGK","https://www.defined.fi/sol/WENWENvqqNya429ubCdR81ZmD69brwQaaBYY6p3LCpk?maker=54EiavhVatcFbcRHKm2swd6eB8reyib3kTkDGScoGjGK")</f>
        <v/>
      </c>
      <c r="M80">
        <f>HYPERLINK("https://dexscreener.com/solana/WENWENvqqNya429ubCdR81ZmD69brwQaaBYY6p3LCpk?maker=54EiavhVatcFbcRHKm2swd6eB8reyib3kTkDGScoGjGK","https://dexscreener.com/solana/WENWENvqqNya429ubCdR81ZmD69brwQaaBYY6p3LCpk?maker=54EiavhVatcFbcRHKm2swd6eB8reyib3kTkDGScoGjGK")</f>
        <v/>
      </c>
    </row>
    <row r="81">
      <c r="A81" t="inlineStr">
        <is>
          <t>3S8qX1MsMqRbiwKg2cQyx7nis1oHMgaCuc9c4VfvVdPN</t>
        </is>
      </c>
      <c r="B81" t="inlineStr">
        <is>
          <t>MOTHER</t>
        </is>
      </c>
      <c r="C81" t="n">
        <v>0</v>
      </c>
      <c r="D81" t="n">
        <v>4.08</v>
      </c>
      <c r="E81" t="n">
        <v>0.01</v>
      </c>
      <c r="F81" t="n">
        <v>466.56</v>
      </c>
      <c r="G81" t="n">
        <v>282.76</v>
      </c>
      <c r="H81" t="n">
        <v>59</v>
      </c>
      <c r="I81" t="n">
        <v>53</v>
      </c>
      <c r="J81" t="n">
        <v>-1</v>
      </c>
      <c r="K81" t="n">
        <v>-1</v>
      </c>
      <c r="L81">
        <f>HYPERLINK("https://www.defined.fi/sol/3S8qX1MsMqRbiwKg2cQyx7nis1oHMgaCuc9c4VfvVdPN?maker=54EiavhVatcFbcRHKm2swd6eB8reyib3kTkDGScoGjGK","https://www.defined.fi/sol/3S8qX1MsMqRbiwKg2cQyx7nis1oHMgaCuc9c4VfvVdPN?maker=54EiavhVatcFbcRHKm2swd6eB8reyib3kTkDGScoGjGK")</f>
        <v/>
      </c>
      <c r="M81">
        <f>HYPERLINK("https://dexscreener.com/solana/3S8qX1MsMqRbiwKg2cQyx7nis1oHMgaCuc9c4VfvVdPN?maker=54EiavhVatcFbcRHKm2swd6eB8reyib3kTkDGScoGjGK","https://dexscreener.com/solana/3S8qX1MsMqRbiwKg2cQyx7nis1oHMgaCuc9c4VfvVdPN?maker=54EiavhVatcFbcRHKm2swd6eB8reyib3kTkDGScoGjGK")</f>
        <v/>
      </c>
    </row>
    <row r="82">
      <c r="A82" t="inlineStr">
        <is>
          <t>umgcPr2uQHzmCerCu6kSPBiaUdMWZewRRQmQ54Apump</t>
        </is>
      </c>
      <c r="B82" t="inlineStr">
        <is>
          <t>Taylor</t>
        </is>
      </c>
      <c r="C82" t="n">
        <v>0</v>
      </c>
      <c r="D82" t="n">
        <v>12.03</v>
      </c>
      <c r="E82" t="n">
        <v>0.04</v>
      </c>
      <c r="F82" t="n">
        <v>296.4</v>
      </c>
      <c r="G82" t="n">
        <v>308.43</v>
      </c>
      <c r="H82" t="n">
        <v>257</v>
      </c>
      <c r="I82" t="n">
        <v>257</v>
      </c>
      <c r="J82" t="n">
        <v>-1</v>
      </c>
      <c r="K82" t="n">
        <v>-1</v>
      </c>
      <c r="L82">
        <f>HYPERLINK("https://www.defined.fi/sol/umgcPr2uQHzmCerCu6kSPBiaUdMWZewRRQmQ54Apump?maker=54EiavhVatcFbcRHKm2swd6eB8reyib3kTkDGScoGjGK","https://www.defined.fi/sol/umgcPr2uQHzmCerCu6kSPBiaUdMWZewRRQmQ54Apump?maker=54EiavhVatcFbcRHKm2swd6eB8reyib3kTkDGScoGjGK")</f>
        <v/>
      </c>
      <c r="M82">
        <f>HYPERLINK("https://dexscreener.com/solana/umgcPr2uQHzmCerCu6kSPBiaUdMWZewRRQmQ54Apump?maker=54EiavhVatcFbcRHKm2swd6eB8reyib3kTkDGScoGjGK","https://dexscreener.com/solana/umgcPr2uQHzmCerCu6kSPBiaUdMWZewRRQmQ54Apump?maker=54EiavhVatcFbcRHKm2swd6eB8reyib3kTkDGScoGjGK")</f>
        <v/>
      </c>
    </row>
    <row r="83">
      <c r="A83" t="inlineStr">
        <is>
          <t>4qNX615pV1oufdodNoiBzUsrUE3ww57DYg6LsUtupump</t>
        </is>
      </c>
      <c r="B83" t="inlineStr">
        <is>
          <t>CLAUDIUS</t>
        </is>
      </c>
      <c r="C83" t="n">
        <v>0</v>
      </c>
      <c r="D83" t="n">
        <v>22.09</v>
      </c>
      <c r="E83" t="n">
        <v>0.01</v>
      </c>
      <c r="F83" t="n">
        <v>1752.94</v>
      </c>
      <c r="G83" t="n">
        <v>1771.13</v>
      </c>
      <c r="H83" t="n">
        <v>367</v>
      </c>
      <c r="I83" t="n">
        <v>359</v>
      </c>
      <c r="J83" t="n">
        <v>-1</v>
      </c>
      <c r="K83" t="n">
        <v>-1</v>
      </c>
      <c r="L83">
        <f>HYPERLINK("https://www.defined.fi/sol/4qNX615pV1oufdodNoiBzUsrUE3ww57DYg6LsUtupump?maker=54EiavhVatcFbcRHKm2swd6eB8reyib3kTkDGScoGjGK","https://www.defined.fi/sol/4qNX615pV1oufdodNoiBzUsrUE3ww57DYg6LsUtupump?maker=54EiavhVatcFbcRHKm2swd6eB8reyib3kTkDGScoGjGK")</f>
        <v/>
      </c>
      <c r="M83">
        <f>HYPERLINK("https://dexscreener.com/solana/4qNX615pV1oufdodNoiBzUsrUE3ww57DYg6LsUtupump?maker=54EiavhVatcFbcRHKm2swd6eB8reyib3kTkDGScoGjGK","https://dexscreener.com/solana/4qNX615pV1oufdodNoiBzUsrUE3ww57DYg6LsUtupump?maker=54EiavhVatcFbcRHKm2swd6eB8reyib3kTkDGScoGjGK")</f>
        <v/>
      </c>
    </row>
    <row r="84">
      <c r="A84" t="inlineStr">
        <is>
          <t>XBGdqJ9P175hCC1LangCEyXWNeCPHaKWA17tymz2PrY</t>
        </is>
      </c>
      <c r="B84" t="inlineStr">
        <is>
          <t>XBG</t>
        </is>
      </c>
      <c r="C84" t="n">
        <v>0</v>
      </c>
      <c r="D84" t="n">
        <v>12.16</v>
      </c>
      <c r="E84" t="n">
        <v>-1</v>
      </c>
      <c r="F84" t="n">
        <v>461.09</v>
      </c>
      <c r="G84" t="n">
        <v>630.35</v>
      </c>
      <c r="H84" t="n">
        <v>95</v>
      </c>
      <c r="I84" t="n">
        <v>117</v>
      </c>
      <c r="J84" t="n">
        <v>-1</v>
      </c>
      <c r="K84" t="n">
        <v>-1</v>
      </c>
      <c r="L84">
        <f>HYPERLINK("https://www.defined.fi/sol/XBGdqJ9P175hCC1LangCEyXWNeCPHaKWA17tymz2PrY?maker=54EiavhVatcFbcRHKm2swd6eB8reyib3kTkDGScoGjGK","https://www.defined.fi/sol/XBGdqJ9P175hCC1LangCEyXWNeCPHaKWA17tymz2PrY?maker=54EiavhVatcFbcRHKm2swd6eB8reyib3kTkDGScoGjGK")</f>
        <v/>
      </c>
      <c r="M84">
        <f>HYPERLINK("https://dexscreener.com/solana/XBGdqJ9P175hCC1LangCEyXWNeCPHaKWA17tymz2PrY?maker=54EiavhVatcFbcRHKm2swd6eB8reyib3kTkDGScoGjGK","https://dexscreener.com/solana/XBGdqJ9P175hCC1LangCEyXWNeCPHaKWA17tymz2PrY?maker=54EiavhVatcFbcRHKm2swd6eB8reyib3kTkDGScoGjGK")</f>
        <v/>
      </c>
    </row>
    <row r="85">
      <c r="A85" t="inlineStr">
        <is>
          <t>3dQTr7ror2QPKQ3GbBCokJUmjErGg8kTJzdnYjNfvi3Z</t>
        </is>
      </c>
      <c r="B85" t="inlineStr">
        <is>
          <t>BORG</t>
        </is>
      </c>
      <c r="C85" t="n">
        <v>0</v>
      </c>
      <c r="D85" t="n">
        <v>-10.81</v>
      </c>
      <c r="E85" t="n">
        <v>-0.02</v>
      </c>
      <c r="F85" t="n">
        <v>628.9400000000001</v>
      </c>
      <c r="G85" t="n">
        <v>469.03</v>
      </c>
      <c r="H85" t="n">
        <v>181</v>
      </c>
      <c r="I85" t="n">
        <v>186</v>
      </c>
      <c r="J85" t="n">
        <v>-1</v>
      </c>
      <c r="K85" t="n">
        <v>-1</v>
      </c>
      <c r="L85">
        <f>HYPERLINK("https://www.defined.fi/sol/3dQTr7ror2QPKQ3GbBCokJUmjErGg8kTJzdnYjNfvi3Z?maker=54EiavhVatcFbcRHKm2swd6eB8reyib3kTkDGScoGjGK","https://www.defined.fi/sol/3dQTr7ror2QPKQ3GbBCokJUmjErGg8kTJzdnYjNfvi3Z?maker=54EiavhVatcFbcRHKm2swd6eB8reyib3kTkDGScoGjGK")</f>
        <v/>
      </c>
      <c r="M85">
        <f>HYPERLINK("https://dexscreener.com/solana/3dQTr7ror2QPKQ3GbBCokJUmjErGg8kTJzdnYjNfvi3Z?maker=54EiavhVatcFbcRHKm2swd6eB8reyib3kTkDGScoGjGK","https://dexscreener.com/solana/3dQTr7ror2QPKQ3GbBCokJUmjErGg8kTJzdnYjNfvi3Z?maker=54EiavhVatcFbcRHKm2swd6eB8reyib3kTkDGScoGjGK")</f>
        <v/>
      </c>
    </row>
    <row r="86">
      <c r="A86" t="inlineStr">
        <is>
          <t>CUzSRjBvqFFq45mg6j9oyQrDxyUTHEKM2xqKzDkZpump</t>
        </is>
      </c>
      <c r="B86" t="inlineStr">
        <is>
          <t>SYDNEY</t>
        </is>
      </c>
      <c r="C86" t="n">
        <v>0</v>
      </c>
      <c r="D86" t="n">
        <v>-8.08</v>
      </c>
      <c r="E86" t="n">
        <v>-0</v>
      </c>
      <c r="F86" t="n">
        <v>2229.82</v>
      </c>
      <c r="G86" t="n">
        <v>2207.22</v>
      </c>
      <c r="H86" t="n">
        <v>827</v>
      </c>
      <c r="I86" t="n">
        <v>818</v>
      </c>
      <c r="J86" t="n">
        <v>-1</v>
      </c>
      <c r="K86" t="n">
        <v>-1</v>
      </c>
      <c r="L86">
        <f>HYPERLINK("https://www.defined.fi/sol/CUzSRjBvqFFq45mg6j9oyQrDxyUTHEKM2xqKzDkZpump?maker=54EiavhVatcFbcRHKm2swd6eB8reyib3kTkDGScoGjGK","https://www.defined.fi/sol/CUzSRjBvqFFq45mg6j9oyQrDxyUTHEKM2xqKzDkZpump?maker=54EiavhVatcFbcRHKm2swd6eB8reyib3kTkDGScoGjGK")</f>
        <v/>
      </c>
      <c r="M86">
        <f>HYPERLINK("https://dexscreener.com/solana/CUzSRjBvqFFq45mg6j9oyQrDxyUTHEKM2xqKzDkZpump?maker=54EiavhVatcFbcRHKm2swd6eB8reyib3kTkDGScoGjGK","https://dexscreener.com/solana/CUzSRjBvqFFq45mg6j9oyQrDxyUTHEKM2xqKzDkZpump?maker=54EiavhVatcFbcRHKm2swd6eB8reyib3kTkDGScoGjGK")</f>
        <v/>
      </c>
    </row>
    <row r="87">
      <c r="A87" t="inlineStr">
        <is>
          <t>DLScRnWofxiYGqnvZWGy9Gt98MPqKdznaK4TRukxpump</t>
        </is>
      </c>
      <c r="B87" t="inlineStr">
        <is>
          <t>unknown_DLSc</t>
        </is>
      </c>
      <c r="C87" t="n">
        <v>0</v>
      </c>
      <c r="D87" t="n">
        <v>2.98</v>
      </c>
      <c r="E87" t="n">
        <v>0.03</v>
      </c>
      <c r="F87" t="n">
        <v>114.67</v>
      </c>
      <c r="G87" t="n">
        <v>118.39</v>
      </c>
      <c r="H87" t="n">
        <v>114</v>
      </c>
      <c r="I87" t="n">
        <v>116</v>
      </c>
      <c r="J87" t="n">
        <v>-1</v>
      </c>
      <c r="K87" t="n">
        <v>-1</v>
      </c>
      <c r="L87">
        <f>HYPERLINK("https://www.defined.fi/sol/DLScRnWofxiYGqnvZWGy9Gt98MPqKdznaK4TRukxpump?maker=54EiavhVatcFbcRHKm2swd6eB8reyib3kTkDGScoGjGK","https://www.defined.fi/sol/DLScRnWofxiYGqnvZWGy9Gt98MPqKdznaK4TRukxpump?maker=54EiavhVatcFbcRHKm2swd6eB8reyib3kTkDGScoGjGK")</f>
        <v/>
      </c>
      <c r="M87">
        <f>HYPERLINK("https://dexscreener.com/solana/DLScRnWofxiYGqnvZWGy9Gt98MPqKdznaK4TRukxpump?maker=54EiavhVatcFbcRHKm2swd6eB8reyib3kTkDGScoGjGK","https://dexscreener.com/solana/DLScRnWofxiYGqnvZWGy9Gt98MPqKdznaK4TRukxpump?maker=54EiavhVatcFbcRHKm2swd6eB8reyib3kTkDGScoGjGK")</f>
        <v/>
      </c>
    </row>
    <row r="88">
      <c r="A88" t="inlineStr">
        <is>
          <t>DFwxYdmfLJsPTyrNJCapGadF58Y74e2TFpVAyhbgpump</t>
        </is>
      </c>
      <c r="B88" t="inlineStr">
        <is>
          <t>unknown_DFwx</t>
        </is>
      </c>
      <c r="C88" t="n">
        <v>0</v>
      </c>
      <c r="D88" t="n">
        <v>-1.34</v>
      </c>
      <c r="E88" t="n">
        <v>-0.03</v>
      </c>
      <c r="F88" t="n">
        <v>41.83</v>
      </c>
      <c r="G88" t="n">
        <v>42.74</v>
      </c>
      <c r="H88" t="n">
        <v>106</v>
      </c>
      <c r="I88" t="n">
        <v>103</v>
      </c>
      <c r="J88" t="n">
        <v>-1</v>
      </c>
      <c r="K88" t="n">
        <v>-1</v>
      </c>
      <c r="L88">
        <f>HYPERLINK("https://www.defined.fi/sol/DFwxYdmfLJsPTyrNJCapGadF58Y74e2TFpVAyhbgpump?maker=54EiavhVatcFbcRHKm2swd6eB8reyib3kTkDGScoGjGK","https://www.defined.fi/sol/DFwxYdmfLJsPTyrNJCapGadF58Y74e2TFpVAyhbgpump?maker=54EiavhVatcFbcRHKm2swd6eB8reyib3kTkDGScoGjGK")</f>
        <v/>
      </c>
      <c r="M88">
        <f>HYPERLINK("https://dexscreener.com/solana/DFwxYdmfLJsPTyrNJCapGadF58Y74e2TFpVAyhbgpump?maker=54EiavhVatcFbcRHKm2swd6eB8reyib3kTkDGScoGjGK","https://dexscreener.com/solana/DFwxYdmfLJsPTyrNJCapGadF58Y74e2TFpVAyhbgpump?maker=54EiavhVatcFbcRHKm2swd6eB8reyib3kTkDGScoGjGK")</f>
        <v/>
      </c>
    </row>
    <row r="89">
      <c r="A89" t="inlineStr">
        <is>
          <t>GVwpWU5PtJFHS1mH35sHmsRN1XWUwRV3Qo94h5Lepump</t>
        </is>
      </c>
      <c r="B89" t="inlineStr">
        <is>
          <t>CATGF</t>
        </is>
      </c>
      <c r="C89" t="n">
        <v>0</v>
      </c>
      <c r="D89" t="n">
        <v>6.02</v>
      </c>
      <c r="E89" t="n">
        <v>0.03</v>
      </c>
      <c r="F89" t="n">
        <v>241.16</v>
      </c>
      <c r="G89" t="n">
        <v>247.18</v>
      </c>
      <c r="H89" t="n">
        <v>223</v>
      </c>
      <c r="I89" t="n">
        <v>223</v>
      </c>
      <c r="J89" t="n">
        <v>-1</v>
      </c>
      <c r="K89" t="n">
        <v>-1</v>
      </c>
      <c r="L89">
        <f>HYPERLINK("https://www.defined.fi/sol/GVwpWU5PtJFHS1mH35sHmsRN1XWUwRV3Qo94h5Lepump?maker=54EiavhVatcFbcRHKm2swd6eB8reyib3kTkDGScoGjGK","https://www.defined.fi/sol/GVwpWU5PtJFHS1mH35sHmsRN1XWUwRV3Qo94h5Lepump?maker=54EiavhVatcFbcRHKm2swd6eB8reyib3kTkDGScoGjGK")</f>
        <v/>
      </c>
      <c r="M89">
        <f>HYPERLINK("https://dexscreener.com/solana/GVwpWU5PtJFHS1mH35sHmsRN1XWUwRV3Qo94h5Lepump?maker=54EiavhVatcFbcRHKm2swd6eB8reyib3kTkDGScoGjGK","https://dexscreener.com/solana/GVwpWU5PtJFHS1mH35sHmsRN1XWUwRV3Qo94h5Lepump?maker=54EiavhVatcFbcRHKm2swd6eB8reyib3kTkDGScoGjGK")</f>
        <v/>
      </c>
    </row>
    <row r="90">
      <c r="A90" t="inlineStr">
        <is>
          <t>31TtZJAtqjkWFX7uiJUFjKxrntVv1HEQyxZE4yqZpump</t>
        </is>
      </c>
      <c r="B90" t="inlineStr">
        <is>
          <t>ZYZZ</t>
        </is>
      </c>
      <c r="C90" t="n">
        <v>0</v>
      </c>
      <c r="D90" t="n">
        <v>0.008</v>
      </c>
      <c r="E90" t="n">
        <v>0.01</v>
      </c>
      <c r="F90" t="n">
        <v>0.806</v>
      </c>
      <c r="G90" t="n">
        <v>0.8129999999999999</v>
      </c>
      <c r="H90" t="n">
        <v>5</v>
      </c>
      <c r="I90" t="n">
        <v>5</v>
      </c>
      <c r="J90" t="n">
        <v>-1</v>
      </c>
      <c r="K90" t="n">
        <v>-1</v>
      </c>
      <c r="L90">
        <f>HYPERLINK("https://www.defined.fi/sol/31TtZJAtqjkWFX7uiJUFjKxrntVv1HEQyxZE4yqZpump?maker=54EiavhVatcFbcRHKm2swd6eB8reyib3kTkDGScoGjGK","https://www.defined.fi/sol/31TtZJAtqjkWFX7uiJUFjKxrntVv1HEQyxZE4yqZpump?maker=54EiavhVatcFbcRHKm2swd6eB8reyib3kTkDGScoGjGK")</f>
        <v/>
      </c>
      <c r="M90">
        <f>HYPERLINK("https://dexscreener.com/solana/31TtZJAtqjkWFX7uiJUFjKxrntVv1HEQyxZE4yqZpump?maker=54EiavhVatcFbcRHKm2swd6eB8reyib3kTkDGScoGjGK","https://dexscreener.com/solana/31TtZJAtqjkWFX7uiJUFjKxrntVv1HEQyxZE4yqZpump?maker=54EiavhVatcFbcRHKm2swd6eB8reyib3kTkDGScoGjGK")</f>
        <v/>
      </c>
    </row>
    <row r="91">
      <c r="A91" t="inlineStr">
        <is>
          <t>GiG7Hr61RVm4CSUxJmgiCoySFQtdiwxtqf64MsRppump</t>
        </is>
      </c>
      <c r="B91" t="inlineStr">
        <is>
          <t>SCF</t>
        </is>
      </c>
      <c r="C91" t="n">
        <v>0</v>
      </c>
      <c r="D91" t="n">
        <v>4.94</v>
      </c>
      <c r="E91" t="n">
        <v>0.01</v>
      </c>
      <c r="F91" t="n">
        <v>609.3099999999999</v>
      </c>
      <c r="G91" t="n">
        <v>614.98</v>
      </c>
      <c r="H91" t="n">
        <v>91</v>
      </c>
      <c r="I91" t="n">
        <v>90</v>
      </c>
      <c r="J91" t="n">
        <v>-1</v>
      </c>
      <c r="K91" t="n">
        <v>-1</v>
      </c>
      <c r="L91">
        <f>HYPERLINK("https://www.defined.fi/sol/GiG7Hr61RVm4CSUxJmgiCoySFQtdiwxtqf64MsRppump?maker=54EiavhVatcFbcRHKm2swd6eB8reyib3kTkDGScoGjGK","https://www.defined.fi/sol/GiG7Hr61RVm4CSUxJmgiCoySFQtdiwxtqf64MsRppump?maker=54EiavhVatcFbcRHKm2swd6eB8reyib3kTkDGScoGjGK")</f>
        <v/>
      </c>
      <c r="M91">
        <f>HYPERLINK("https://dexscreener.com/solana/GiG7Hr61RVm4CSUxJmgiCoySFQtdiwxtqf64MsRppump?maker=54EiavhVatcFbcRHKm2swd6eB8reyib3kTkDGScoGjGK","https://dexscreener.com/solana/GiG7Hr61RVm4CSUxJmgiCoySFQtdiwxtqf64MsRppump?maker=54EiavhVatcFbcRHKm2swd6eB8reyib3kTkDGScoGjGK")</f>
        <v/>
      </c>
    </row>
    <row r="92">
      <c r="A92" t="inlineStr">
        <is>
          <t>99RmNGojQRMA2zbra1H5KQwTAFPpvfYVUdw2q3Wsxikw</t>
        </is>
      </c>
      <c r="B92" t="inlineStr">
        <is>
          <t>PEPE</t>
        </is>
      </c>
      <c r="C92" t="n">
        <v>0</v>
      </c>
      <c r="D92" t="n">
        <v>-0.01</v>
      </c>
      <c r="E92" t="n">
        <v>-1</v>
      </c>
      <c r="F92" t="n">
        <v>0.13</v>
      </c>
      <c r="G92" t="n">
        <v>0.07199999999999999</v>
      </c>
      <c r="H92" t="n">
        <v>5</v>
      </c>
      <c r="I92" t="n">
        <v>6</v>
      </c>
      <c r="J92" t="n">
        <v>-1</v>
      </c>
      <c r="K92" t="n">
        <v>-1</v>
      </c>
      <c r="L92">
        <f>HYPERLINK("https://www.defined.fi/sol/99RmNGojQRMA2zbra1H5KQwTAFPpvfYVUdw2q3Wsxikw?maker=54EiavhVatcFbcRHKm2swd6eB8reyib3kTkDGScoGjGK","https://www.defined.fi/sol/99RmNGojQRMA2zbra1H5KQwTAFPpvfYVUdw2q3Wsxikw?maker=54EiavhVatcFbcRHKm2swd6eB8reyib3kTkDGScoGjGK")</f>
        <v/>
      </c>
      <c r="M92">
        <f>HYPERLINK("https://dexscreener.com/solana/99RmNGojQRMA2zbra1H5KQwTAFPpvfYVUdw2q3Wsxikw?maker=54EiavhVatcFbcRHKm2swd6eB8reyib3kTkDGScoGjGK","https://dexscreener.com/solana/99RmNGojQRMA2zbra1H5KQwTAFPpvfYVUdw2q3Wsxikw?maker=54EiavhVatcFbcRHKm2swd6eB8reyib3kTkDGScoGjGK")</f>
        <v/>
      </c>
    </row>
    <row r="93">
      <c r="A93" t="inlineStr">
        <is>
          <t>5Wd2ALxQfnpgQKCyH4WL9giBiiuuLuJs84CJxfQccvmN</t>
        </is>
      </c>
      <c r="B93" t="inlineStr">
        <is>
          <t>speed</t>
        </is>
      </c>
      <c r="C93" t="n">
        <v>0</v>
      </c>
      <c r="D93" t="n">
        <v>-0.198</v>
      </c>
      <c r="E93" t="n">
        <v>-0.01</v>
      </c>
      <c r="F93" t="n">
        <v>29.67</v>
      </c>
      <c r="G93" t="n">
        <v>27.75</v>
      </c>
      <c r="H93" t="n">
        <v>144</v>
      </c>
      <c r="I93" t="n">
        <v>137</v>
      </c>
      <c r="J93" t="n">
        <v>-1</v>
      </c>
      <c r="K93" t="n">
        <v>-1</v>
      </c>
      <c r="L93">
        <f>HYPERLINK("https://www.defined.fi/sol/5Wd2ALxQfnpgQKCyH4WL9giBiiuuLuJs84CJxfQccvmN?maker=54EiavhVatcFbcRHKm2swd6eB8reyib3kTkDGScoGjGK","https://www.defined.fi/sol/5Wd2ALxQfnpgQKCyH4WL9giBiiuuLuJs84CJxfQccvmN?maker=54EiavhVatcFbcRHKm2swd6eB8reyib3kTkDGScoGjGK")</f>
        <v/>
      </c>
      <c r="M93">
        <f>HYPERLINK("https://dexscreener.com/solana/5Wd2ALxQfnpgQKCyH4WL9giBiiuuLuJs84CJxfQccvmN?maker=54EiavhVatcFbcRHKm2swd6eB8reyib3kTkDGScoGjGK","https://dexscreener.com/solana/5Wd2ALxQfnpgQKCyH4WL9giBiiuuLuJs84CJxfQccvmN?maker=54EiavhVatcFbcRHKm2swd6eB8reyib3kTkDGScoGjGK")</f>
        <v/>
      </c>
    </row>
    <row r="94">
      <c r="A94" t="inlineStr">
        <is>
          <t>2GMEDWxPhdBicySMjUky49UHgXutxQ8SJjWyrcKPpump</t>
        </is>
      </c>
      <c r="B94" t="inlineStr">
        <is>
          <t>PONK</t>
        </is>
      </c>
      <c r="C94" t="n">
        <v>0</v>
      </c>
      <c r="D94" t="n">
        <v>0.6</v>
      </c>
      <c r="E94" t="n">
        <v>0.01</v>
      </c>
      <c r="F94" t="n">
        <v>38.07</v>
      </c>
      <c r="G94" t="n">
        <v>41.36</v>
      </c>
      <c r="H94" t="n">
        <v>52</v>
      </c>
      <c r="I94" t="n">
        <v>57</v>
      </c>
      <c r="J94" t="n">
        <v>-1</v>
      </c>
      <c r="K94" t="n">
        <v>-1</v>
      </c>
      <c r="L94">
        <f>HYPERLINK("https://www.defined.fi/sol/2GMEDWxPhdBicySMjUky49UHgXutxQ8SJjWyrcKPpump?maker=54EiavhVatcFbcRHKm2swd6eB8reyib3kTkDGScoGjGK","https://www.defined.fi/sol/2GMEDWxPhdBicySMjUky49UHgXutxQ8SJjWyrcKPpump?maker=54EiavhVatcFbcRHKm2swd6eB8reyib3kTkDGScoGjGK")</f>
        <v/>
      </c>
      <c r="M94">
        <f>HYPERLINK("https://dexscreener.com/solana/2GMEDWxPhdBicySMjUky49UHgXutxQ8SJjWyrcKPpump?maker=54EiavhVatcFbcRHKm2swd6eB8reyib3kTkDGScoGjGK","https://dexscreener.com/solana/2GMEDWxPhdBicySMjUky49UHgXutxQ8SJjWyrcKPpump?maker=54EiavhVatcFbcRHKm2swd6eB8reyib3kTkDGScoGjGK")</f>
        <v/>
      </c>
    </row>
    <row r="95">
      <c r="A95" t="inlineStr">
        <is>
          <t>63LfDmNb3MQ8mw9MtZ2To9bEA2M71kZUUGq5tiJxcqj9</t>
        </is>
      </c>
      <c r="B95" t="inlineStr">
        <is>
          <t>GIGA</t>
        </is>
      </c>
      <c r="C95" t="n">
        <v>0</v>
      </c>
      <c r="D95" t="n">
        <v>5.8</v>
      </c>
      <c r="E95" t="n">
        <v>0.01</v>
      </c>
      <c r="F95" t="n">
        <v>594.9400000000001</v>
      </c>
      <c r="G95" t="n">
        <v>636.6900000000001</v>
      </c>
      <c r="H95" t="n">
        <v>122</v>
      </c>
      <c r="I95" t="n">
        <v>143</v>
      </c>
      <c r="J95" t="n">
        <v>-1</v>
      </c>
      <c r="K95" t="n">
        <v>-1</v>
      </c>
      <c r="L95">
        <f>HYPERLINK("https://www.defined.fi/sol/63LfDmNb3MQ8mw9MtZ2To9bEA2M71kZUUGq5tiJxcqj9?maker=54EiavhVatcFbcRHKm2swd6eB8reyib3kTkDGScoGjGK","https://www.defined.fi/sol/63LfDmNb3MQ8mw9MtZ2To9bEA2M71kZUUGq5tiJxcqj9?maker=54EiavhVatcFbcRHKm2swd6eB8reyib3kTkDGScoGjGK")</f>
        <v/>
      </c>
      <c r="M95">
        <f>HYPERLINK("https://dexscreener.com/solana/63LfDmNb3MQ8mw9MtZ2To9bEA2M71kZUUGq5tiJxcqj9?maker=54EiavhVatcFbcRHKm2swd6eB8reyib3kTkDGScoGjGK","https://dexscreener.com/solana/63LfDmNb3MQ8mw9MtZ2To9bEA2M71kZUUGq5tiJxcqj9?maker=54EiavhVatcFbcRHKm2swd6eB8reyib3kTkDGScoGjGK")</f>
        <v/>
      </c>
    </row>
    <row r="96">
      <c r="A96" t="inlineStr">
        <is>
          <t>5SVG3T9CNQsm2kEwzbRq6hASqh1oGfjqTtLXYUibpump</t>
        </is>
      </c>
      <c r="B96" t="inlineStr">
        <is>
          <t>SIGMA</t>
        </is>
      </c>
      <c r="C96" t="n">
        <v>0</v>
      </c>
      <c r="D96" t="n">
        <v>4.05</v>
      </c>
      <c r="E96" t="n">
        <v>0.01</v>
      </c>
      <c r="F96" t="n">
        <v>523.1799999999999</v>
      </c>
      <c r="G96" t="n">
        <v>524.6799999999999</v>
      </c>
      <c r="H96" t="n">
        <v>174</v>
      </c>
      <c r="I96" t="n">
        <v>175</v>
      </c>
      <c r="J96" t="n">
        <v>-1</v>
      </c>
      <c r="K96" t="n">
        <v>-1</v>
      </c>
      <c r="L96">
        <f>HYPERLINK("https://www.defined.fi/sol/5SVG3T9CNQsm2kEwzbRq6hASqh1oGfjqTtLXYUibpump?maker=54EiavhVatcFbcRHKm2swd6eB8reyib3kTkDGScoGjGK","https://www.defined.fi/sol/5SVG3T9CNQsm2kEwzbRq6hASqh1oGfjqTtLXYUibpump?maker=54EiavhVatcFbcRHKm2swd6eB8reyib3kTkDGScoGjGK")</f>
        <v/>
      </c>
      <c r="M96">
        <f>HYPERLINK("https://dexscreener.com/solana/5SVG3T9CNQsm2kEwzbRq6hASqh1oGfjqTtLXYUibpump?maker=54EiavhVatcFbcRHKm2swd6eB8reyib3kTkDGScoGjGK","https://dexscreener.com/solana/5SVG3T9CNQsm2kEwzbRq6hASqh1oGfjqTtLXYUibpump?maker=54EiavhVatcFbcRHKm2swd6eB8reyib3kTkDGScoGjGK")</f>
        <v/>
      </c>
    </row>
    <row r="97">
      <c r="A97" t="inlineStr">
        <is>
          <t>DhqViYG2T1N3B4xziTx22aPW4rwGKkvpcF5shrD8pump</t>
        </is>
      </c>
      <c r="B97" t="inlineStr">
        <is>
          <t>AOE</t>
        </is>
      </c>
      <c r="C97" t="n">
        <v>0</v>
      </c>
      <c r="D97" t="n">
        <v>13.13</v>
      </c>
      <c r="E97" t="n">
        <v>0.05</v>
      </c>
      <c r="F97" t="n">
        <v>246.9</v>
      </c>
      <c r="G97" t="n">
        <v>260.03</v>
      </c>
      <c r="H97" t="n">
        <v>446</v>
      </c>
      <c r="I97" t="n">
        <v>446</v>
      </c>
      <c r="J97" t="n">
        <v>-1</v>
      </c>
      <c r="K97" t="n">
        <v>-1</v>
      </c>
      <c r="L97">
        <f>HYPERLINK("https://www.defined.fi/sol/DhqViYG2T1N3B4xziTx22aPW4rwGKkvpcF5shrD8pump?maker=54EiavhVatcFbcRHKm2swd6eB8reyib3kTkDGScoGjGK","https://www.defined.fi/sol/DhqViYG2T1N3B4xziTx22aPW4rwGKkvpcF5shrD8pump?maker=54EiavhVatcFbcRHKm2swd6eB8reyib3kTkDGScoGjGK")</f>
        <v/>
      </c>
      <c r="M97">
        <f>HYPERLINK("https://dexscreener.com/solana/DhqViYG2T1N3B4xziTx22aPW4rwGKkvpcF5shrD8pump?maker=54EiavhVatcFbcRHKm2swd6eB8reyib3kTkDGScoGjGK","https://dexscreener.com/solana/DhqViYG2T1N3B4xziTx22aPW4rwGKkvpcF5shrD8pump?maker=54EiavhVatcFbcRHKm2swd6eB8reyib3kTkDGScoGjGK")</f>
        <v/>
      </c>
    </row>
    <row r="98">
      <c r="A98" t="inlineStr">
        <is>
          <t>GmbC2HgWpHpq9SHnmEXZNT5e1zgcU9oASDqbAkGTpump</t>
        </is>
      </c>
      <c r="B98" t="inlineStr">
        <is>
          <t>CATANA</t>
        </is>
      </c>
      <c r="C98" t="n">
        <v>0</v>
      </c>
      <c r="D98" t="n">
        <v>14.07</v>
      </c>
      <c r="E98" t="n">
        <v>0.09</v>
      </c>
      <c r="F98" t="n">
        <v>154.06</v>
      </c>
      <c r="G98" t="n">
        <v>168.13</v>
      </c>
      <c r="H98" t="n">
        <v>236</v>
      </c>
      <c r="I98" t="n">
        <v>236</v>
      </c>
      <c r="J98" t="n">
        <v>-1</v>
      </c>
      <c r="K98" t="n">
        <v>-1</v>
      </c>
      <c r="L98">
        <f>HYPERLINK("https://www.defined.fi/sol/GmbC2HgWpHpq9SHnmEXZNT5e1zgcU9oASDqbAkGTpump?maker=54EiavhVatcFbcRHKm2swd6eB8reyib3kTkDGScoGjGK","https://www.defined.fi/sol/GmbC2HgWpHpq9SHnmEXZNT5e1zgcU9oASDqbAkGTpump?maker=54EiavhVatcFbcRHKm2swd6eB8reyib3kTkDGScoGjGK")</f>
        <v/>
      </c>
      <c r="M98">
        <f>HYPERLINK("https://dexscreener.com/solana/GmbC2HgWpHpq9SHnmEXZNT5e1zgcU9oASDqbAkGTpump?maker=54EiavhVatcFbcRHKm2swd6eB8reyib3kTkDGScoGjGK","https://dexscreener.com/solana/GmbC2HgWpHpq9SHnmEXZNT5e1zgcU9oASDqbAkGTpump?maker=54EiavhVatcFbcRHKm2swd6eB8reyib3kTkDGScoGjGK")</f>
        <v/>
      </c>
    </row>
    <row r="99">
      <c r="A99" t="inlineStr">
        <is>
          <t>BJbG7wFjv1qxdJfUQCLhzKZCp89jCd3EpseogAvWmBQv</t>
        </is>
      </c>
      <c r="B99" t="inlineStr">
        <is>
          <t>NSA</t>
        </is>
      </c>
      <c r="C99" t="n">
        <v>0</v>
      </c>
      <c r="D99" t="n">
        <v>-0.007</v>
      </c>
      <c r="E99" t="n">
        <v>-0</v>
      </c>
      <c r="F99" t="n">
        <v>3.87</v>
      </c>
      <c r="G99" t="n">
        <v>13.9</v>
      </c>
      <c r="H99" t="n">
        <v>8</v>
      </c>
      <c r="I99" t="n">
        <v>18</v>
      </c>
      <c r="J99" t="n">
        <v>-1</v>
      </c>
      <c r="K99" t="n">
        <v>-1</v>
      </c>
      <c r="L99">
        <f>HYPERLINK("https://www.defined.fi/sol/BJbG7wFjv1qxdJfUQCLhzKZCp89jCd3EpseogAvWmBQv?maker=54EiavhVatcFbcRHKm2swd6eB8reyib3kTkDGScoGjGK","https://www.defined.fi/sol/BJbG7wFjv1qxdJfUQCLhzKZCp89jCd3EpseogAvWmBQv?maker=54EiavhVatcFbcRHKm2swd6eB8reyib3kTkDGScoGjGK")</f>
        <v/>
      </c>
      <c r="M99">
        <f>HYPERLINK("https://dexscreener.com/solana/BJbG7wFjv1qxdJfUQCLhzKZCp89jCd3EpseogAvWmBQv?maker=54EiavhVatcFbcRHKm2swd6eB8reyib3kTkDGScoGjGK","https://dexscreener.com/solana/BJbG7wFjv1qxdJfUQCLhzKZCp89jCd3EpseogAvWmBQv?maker=54EiavhVatcFbcRHKm2swd6eB8reyib3kTkDGScoGjGK")</f>
        <v/>
      </c>
    </row>
    <row r="100">
      <c r="A100" t="inlineStr">
        <is>
          <t>CS7LmjtuugEUWtFgfyto79nrksKigv7Fdcp9qPuigdLs</t>
        </is>
      </c>
      <c r="B100" t="inlineStr">
        <is>
          <t>Manyu</t>
        </is>
      </c>
      <c r="C100" t="n">
        <v>0</v>
      </c>
      <c r="D100" t="n">
        <v>8.27</v>
      </c>
      <c r="E100" t="n">
        <v>0.02</v>
      </c>
      <c r="F100" t="n">
        <v>411.77</v>
      </c>
      <c r="G100" t="n">
        <v>436.54</v>
      </c>
      <c r="H100" t="n">
        <v>301</v>
      </c>
      <c r="I100" t="n">
        <v>309</v>
      </c>
      <c r="J100" t="n">
        <v>-1</v>
      </c>
      <c r="K100" t="n">
        <v>-1</v>
      </c>
      <c r="L100">
        <f>HYPERLINK("https://www.defined.fi/sol/CS7LmjtuugEUWtFgfyto79nrksKigv7Fdcp9qPuigdLs?maker=54EiavhVatcFbcRHKm2swd6eB8reyib3kTkDGScoGjGK","https://www.defined.fi/sol/CS7LmjtuugEUWtFgfyto79nrksKigv7Fdcp9qPuigdLs?maker=54EiavhVatcFbcRHKm2swd6eB8reyib3kTkDGScoGjGK")</f>
        <v/>
      </c>
      <c r="M100">
        <f>HYPERLINK("https://dexscreener.com/solana/CS7LmjtuugEUWtFgfyto79nrksKigv7Fdcp9qPuigdLs?maker=54EiavhVatcFbcRHKm2swd6eB8reyib3kTkDGScoGjGK","https://dexscreener.com/solana/CS7LmjtuugEUWtFgfyto79nrksKigv7Fdcp9qPuigdLs?maker=54EiavhVatcFbcRHKm2swd6eB8reyib3kTkDGScoGjGK")</f>
        <v/>
      </c>
    </row>
    <row r="101">
      <c r="A101" t="inlineStr">
        <is>
          <t>EKpQGSJtjMFqKZ9KQanSqYXRcF8fBopzLHYxdM65zcjm</t>
        </is>
      </c>
      <c r="B101" t="inlineStr">
        <is>
          <t>$WIF</t>
        </is>
      </c>
      <c r="C101" t="n">
        <v>0</v>
      </c>
      <c r="D101" t="n">
        <v>4.62</v>
      </c>
      <c r="E101" t="n">
        <v>0.01</v>
      </c>
      <c r="F101" t="n">
        <v>746.1799999999999</v>
      </c>
      <c r="G101" t="n">
        <v>644.99</v>
      </c>
      <c r="H101" t="n">
        <v>143</v>
      </c>
      <c r="I101" t="n">
        <v>133</v>
      </c>
      <c r="J101" t="n">
        <v>-1</v>
      </c>
      <c r="K101" t="n">
        <v>-1</v>
      </c>
      <c r="L101">
        <f>HYPERLINK("https://www.defined.fi/sol/EKpQGSJtjMFqKZ9KQanSqYXRcF8fBopzLHYxdM65zcjm?maker=54EiavhVatcFbcRHKm2swd6eB8reyib3kTkDGScoGjGK","https://www.defined.fi/sol/EKpQGSJtjMFqKZ9KQanSqYXRcF8fBopzLHYxdM65zcjm?maker=54EiavhVatcFbcRHKm2swd6eB8reyib3kTkDGScoGjGK")</f>
        <v/>
      </c>
      <c r="M101">
        <f>HYPERLINK("https://dexscreener.com/solana/EKpQGSJtjMFqKZ9KQanSqYXRcF8fBopzLHYxdM65zcjm?maker=54EiavhVatcFbcRHKm2swd6eB8reyib3kTkDGScoGjGK","https://dexscreener.com/solana/EKpQGSJtjMFqKZ9KQanSqYXRcF8fBopzLHYxdM65zcjm?maker=54EiavhVatcFbcRHKm2swd6eB8reyib3kTkDGScoGjGK")</f>
        <v/>
      </c>
    </row>
    <row r="102">
      <c r="A102" t="inlineStr">
        <is>
          <t>A8C3xuqscfmyLrte3VmTqrAq8kgMASius9AFNANwpump</t>
        </is>
      </c>
      <c r="B102" t="inlineStr">
        <is>
          <t>FWOG</t>
        </is>
      </c>
      <c r="C102" t="n">
        <v>0</v>
      </c>
      <c r="D102" t="n">
        <v>-2.23</v>
      </c>
      <c r="E102" t="n">
        <v>-0</v>
      </c>
      <c r="F102" t="n">
        <v>1723.46</v>
      </c>
      <c r="G102" t="n">
        <v>1675.46</v>
      </c>
      <c r="H102" t="n">
        <v>233</v>
      </c>
      <c r="I102" t="n">
        <v>238</v>
      </c>
      <c r="J102" t="n">
        <v>-1</v>
      </c>
      <c r="K102" t="n">
        <v>-1</v>
      </c>
      <c r="L102">
        <f>HYPERLINK("https://www.defined.fi/sol/A8C3xuqscfmyLrte3VmTqrAq8kgMASius9AFNANwpump?maker=54EiavhVatcFbcRHKm2swd6eB8reyib3kTkDGScoGjGK","https://www.defined.fi/sol/A8C3xuqscfmyLrte3VmTqrAq8kgMASius9AFNANwpump?maker=54EiavhVatcFbcRHKm2swd6eB8reyib3kTkDGScoGjGK")</f>
        <v/>
      </c>
      <c r="M102">
        <f>HYPERLINK("https://dexscreener.com/solana/A8C3xuqscfmyLrte3VmTqrAq8kgMASius9AFNANwpump?maker=54EiavhVatcFbcRHKm2swd6eB8reyib3kTkDGScoGjGK","https://dexscreener.com/solana/A8C3xuqscfmyLrte3VmTqrAq8kgMASius9AFNANwpump?maker=54EiavhVatcFbcRHKm2swd6eB8reyib3kTkDGScoGjGK")</f>
        <v/>
      </c>
    </row>
    <row r="103">
      <c r="A103" t="inlineStr">
        <is>
          <t>GmTH6V13rHVXeNdmDfh7VQeS2Lj9YWRKT5XjDEA2pump</t>
        </is>
      </c>
      <c r="B103" t="inlineStr">
        <is>
          <t>FRUG</t>
        </is>
      </c>
      <c r="C103" t="n">
        <v>0</v>
      </c>
      <c r="D103" t="n">
        <v>0.332</v>
      </c>
      <c r="E103" t="n">
        <v>0.02</v>
      </c>
      <c r="F103" t="n">
        <v>19.69</v>
      </c>
      <c r="G103" t="n">
        <v>20.02</v>
      </c>
      <c r="H103" t="n">
        <v>60</v>
      </c>
      <c r="I103" t="n">
        <v>60</v>
      </c>
      <c r="J103" t="n">
        <v>-1</v>
      </c>
      <c r="K103" t="n">
        <v>-1</v>
      </c>
      <c r="L103">
        <f>HYPERLINK("https://www.defined.fi/sol/GmTH6V13rHVXeNdmDfh7VQeS2Lj9YWRKT5XjDEA2pump?maker=54EiavhVatcFbcRHKm2swd6eB8reyib3kTkDGScoGjGK","https://www.defined.fi/sol/GmTH6V13rHVXeNdmDfh7VQeS2Lj9YWRKT5XjDEA2pump?maker=54EiavhVatcFbcRHKm2swd6eB8reyib3kTkDGScoGjGK")</f>
        <v/>
      </c>
      <c r="M103">
        <f>HYPERLINK("https://dexscreener.com/solana/GmTH6V13rHVXeNdmDfh7VQeS2Lj9YWRKT5XjDEA2pump?maker=54EiavhVatcFbcRHKm2swd6eB8reyib3kTkDGScoGjGK","https://dexscreener.com/solana/GmTH6V13rHVXeNdmDfh7VQeS2Lj9YWRKT5XjDEA2pump?maker=54EiavhVatcFbcRHKm2swd6eB8reyib3kTkDGScoGjGK")</f>
        <v/>
      </c>
    </row>
    <row r="104">
      <c r="A104" t="inlineStr">
        <is>
          <t>3TCoCK7xYK7jSB6S84uvYpJXQrJXSUMCQ1cXtRgepump</t>
        </is>
      </c>
      <c r="B104" t="inlineStr">
        <is>
          <t>karen</t>
        </is>
      </c>
      <c r="C104" t="n">
        <v>0</v>
      </c>
      <c r="D104" t="n">
        <v>9.6</v>
      </c>
      <c r="E104" t="n">
        <v>0.04</v>
      </c>
      <c r="F104" t="n">
        <v>222.48</v>
      </c>
      <c r="G104" t="n">
        <v>232.45</v>
      </c>
      <c r="H104" t="n">
        <v>502</v>
      </c>
      <c r="I104" t="n">
        <v>508</v>
      </c>
      <c r="J104" t="n">
        <v>-1</v>
      </c>
      <c r="K104" t="n">
        <v>-1</v>
      </c>
      <c r="L104">
        <f>HYPERLINK("https://www.defined.fi/sol/3TCoCK7xYK7jSB6S84uvYpJXQrJXSUMCQ1cXtRgepump?maker=54EiavhVatcFbcRHKm2swd6eB8reyib3kTkDGScoGjGK","https://www.defined.fi/sol/3TCoCK7xYK7jSB6S84uvYpJXQrJXSUMCQ1cXtRgepump?maker=54EiavhVatcFbcRHKm2swd6eB8reyib3kTkDGScoGjGK")</f>
        <v/>
      </c>
      <c r="M104">
        <f>HYPERLINK("https://dexscreener.com/solana/3TCoCK7xYK7jSB6S84uvYpJXQrJXSUMCQ1cXtRgepump?maker=54EiavhVatcFbcRHKm2swd6eB8reyib3kTkDGScoGjGK","https://dexscreener.com/solana/3TCoCK7xYK7jSB6S84uvYpJXQrJXSUMCQ1cXtRgepump?maker=54EiavhVatcFbcRHKm2swd6eB8reyib3kTkDGScoGjGK")</f>
        <v/>
      </c>
    </row>
    <row r="105">
      <c r="A105" t="inlineStr">
        <is>
          <t>BSqMUYb6ePwKsby85zrXaDa4SNf6AgZ9YfA2c4mZpump</t>
        </is>
      </c>
      <c r="B105" t="inlineStr">
        <is>
          <t>LOOK</t>
        </is>
      </c>
      <c r="C105" t="n">
        <v>0</v>
      </c>
      <c r="D105" t="n">
        <v>0.103</v>
      </c>
      <c r="E105" t="n">
        <v>0.04</v>
      </c>
      <c r="F105" t="n">
        <v>2.95</v>
      </c>
      <c r="G105" t="n">
        <v>3.05</v>
      </c>
      <c r="H105" t="n">
        <v>20</v>
      </c>
      <c r="I105" t="n">
        <v>20</v>
      </c>
      <c r="J105" t="n">
        <v>-1</v>
      </c>
      <c r="K105" t="n">
        <v>-1</v>
      </c>
      <c r="L105">
        <f>HYPERLINK("https://www.defined.fi/sol/BSqMUYb6ePwKsby85zrXaDa4SNf6AgZ9YfA2c4mZpump?maker=54EiavhVatcFbcRHKm2swd6eB8reyib3kTkDGScoGjGK","https://www.defined.fi/sol/BSqMUYb6ePwKsby85zrXaDa4SNf6AgZ9YfA2c4mZpump?maker=54EiavhVatcFbcRHKm2swd6eB8reyib3kTkDGScoGjGK")</f>
        <v/>
      </c>
      <c r="M105">
        <f>HYPERLINK("https://dexscreener.com/solana/BSqMUYb6ePwKsby85zrXaDa4SNf6AgZ9YfA2c4mZpump?maker=54EiavhVatcFbcRHKm2swd6eB8reyib3kTkDGScoGjGK","https://dexscreener.com/solana/BSqMUYb6ePwKsby85zrXaDa4SNf6AgZ9YfA2c4mZpump?maker=54EiavhVatcFbcRHKm2swd6eB8reyib3kTkDGScoGjGK")</f>
        <v/>
      </c>
    </row>
    <row r="106">
      <c r="A106" t="inlineStr">
        <is>
          <t>3BeJ9zCgQhaqKMu2HgKJ79yQBChD1Pf3hPwRX44fpump</t>
        </is>
      </c>
      <c r="B106" t="inlineStr">
        <is>
          <t>CB</t>
        </is>
      </c>
      <c r="C106" t="n">
        <v>0</v>
      </c>
      <c r="D106" t="n">
        <v>0.735</v>
      </c>
      <c r="E106" t="n">
        <v>0</v>
      </c>
      <c r="F106" t="n">
        <v>907.21</v>
      </c>
      <c r="G106" t="n">
        <v>899.24</v>
      </c>
      <c r="H106" t="n">
        <v>349</v>
      </c>
      <c r="I106" t="n">
        <v>351</v>
      </c>
      <c r="J106" t="n">
        <v>-1</v>
      </c>
      <c r="K106" t="n">
        <v>-1</v>
      </c>
      <c r="L106">
        <f>HYPERLINK("https://www.defined.fi/sol/3BeJ9zCgQhaqKMu2HgKJ79yQBChD1Pf3hPwRX44fpump?maker=54EiavhVatcFbcRHKm2swd6eB8reyib3kTkDGScoGjGK","https://www.defined.fi/sol/3BeJ9zCgQhaqKMu2HgKJ79yQBChD1Pf3hPwRX44fpump?maker=54EiavhVatcFbcRHKm2swd6eB8reyib3kTkDGScoGjGK")</f>
        <v/>
      </c>
      <c r="M106">
        <f>HYPERLINK("https://dexscreener.com/solana/3BeJ9zCgQhaqKMu2HgKJ79yQBChD1Pf3hPwRX44fpump?maker=54EiavhVatcFbcRHKm2swd6eB8reyib3kTkDGScoGjGK","https://dexscreener.com/solana/3BeJ9zCgQhaqKMu2HgKJ79yQBChD1Pf3hPwRX44fpump?maker=54EiavhVatcFbcRHKm2swd6eB8reyib3kTkDGScoGjGK")</f>
        <v/>
      </c>
    </row>
    <row r="107">
      <c r="A107" t="inlineStr">
        <is>
          <t>BkVeSP2GsXV3AYoRJBSZTpFE8sXmcuGnRQcFgoWspump</t>
        </is>
      </c>
      <c r="B107" t="inlineStr">
        <is>
          <t>autism</t>
        </is>
      </c>
      <c r="C107" t="n">
        <v>0</v>
      </c>
      <c r="D107" t="n">
        <v>3.95</v>
      </c>
      <c r="E107" t="n">
        <v>0.02</v>
      </c>
      <c r="F107" t="n">
        <v>213.86</v>
      </c>
      <c r="G107" t="n">
        <v>217.81</v>
      </c>
      <c r="H107" t="n">
        <v>171</v>
      </c>
      <c r="I107" t="n">
        <v>171</v>
      </c>
      <c r="J107" t="n">
        <v>-1</v>
      </c>
      <c r="K107" t="n">
        <v>-1</v>
      </c>
      <c r="L107">
        <f>HYPERLINK("https://www.defined.fi/sol/BkVeSP2GsXV3AYoRJBSZTpFE8sXmcuGnRQcFgoWspump?maker=54EiavhVatcFbcRHKm2swd6eB8reyib3kTkDGScoGjGK","https://www.defined.fi/sol/BkVeSP2GsXV3AYoRJBSZTpFE8sXmcuGnRQcFgoWspump?maker=54EiavhVatcFbcRHKm2swd6eB8reyib3kTkDGScoGjGK")</f>
        <v/>
      </c>
      <c r="M107">
        <f>HYPERLINK("https://dexscreener.com/solana/BkVeSP2GsXV3AYoRJBSZTpFE8sXmcuGnRQcFgoWspump?maker=54EiavhVatcFbcRHKm2swd6eB8reyib3kTkDGScoGjGK","https://dexscreener.com/solana/BkVeSP2GsXV3AYoRJBSZTpFE8sXmcuGnRQcFgoWspump?maker=54EiavhVatcFbcRHKm2swd6eB8reyib3kTkDGScoGjGK")</f>
        <v/>
      </c>
    </row>
    <row r="108">
      <c r="A108" t="inlineStr">
        <is>
          <t>Dogg6xWSgkF8KbsHkTWD3Et4J9a8VBLZjrASURXGiLe1</t>
        </is>
      </c>
      <c r="B108" t="inlineStr">
        <is>
          <t>DOGAI</t>
        </is>
      </c>
      <c r="C108" t="n">
        <v>0</v>
      </c>
      <c r="D108" t="n">
        <v>41.08</v>
      </c>
      <c r="E108" t="n">
        <v>0.07000000000000001</v>
      </c>
      <c r="F108" t="n">
        <v>561.53</v>
      </c>
      <c r="G108" t="n">
        <v>602.61</v>
      </c>
      <c r="H108" t="n">
        <v>631</v>
      </c>
      <c r="I108" t="n">
        <v>631</v>
      </c>
      <c r="J108" t="n">
        <v>-1</v>
      </c>
      <c r="K108" t="n">
        <v>-1</v>
      </c>
      <c r="L108">
        <f>HYPERLINK("https://www.defined.fi/sol/Dogg6xWSgkF8KbsHkTWD3Et4J9a8VBLZjrASURXGiLe1?maker=54EiavhVatcFbcRHKm2swd6eB8reyib3kTkDGScoGjGK","https://www.defined.fi/sol/Dogg6xWSgkF8KbsHkTWD3Et4J9a8VBLZjrASURXGiLe1?maker=54EiavhVatcFbcRHKm2swd6eB8reyib3kTkDGScoGjGK")</f>
        <v/>
      </c>
      <c r="M108">
        <f>HYPERLINK("https://dexscreener.com/solana/Dogg6xWSgkF8KbsHkTWD3Et4J9a8VBLZjrASURXGiLe1?maker=54EiavhVatcFbcRHKm2swd6eB8reyib3kTkDGScoGjGK","https://dexscreener.com/solana/Dogg6xWSgkF8KbsHkTWD3Et4J9a8VBLZjrASURXGiLe1?maker=54EiavhVatcFbcRHKm2swd6eB8reyib3kTkDGScoGjGK")</f>
        <v/>
      </c>
    </row>
    <row r="109">
      <c r="A109" t="inlineStr">
        <is>
          <t>nosXBVoaCTtYdLvKY6Csb4AC8JCdQKKAaWYtx2ZMoo7</t>
        </is>
      </c>
      <c r="B109" t="inlineStr">
        <is>
          <t>NOS</t>
        </is>
      </c>
      <c r="C109" t="n">
        <v>0</v>
      </c>
      <c r="D109" t="n">
        <v>2.01</v>
      </c>
      <c r="E109" t="n">
        <v>0.04</v>
      </c>
      <c r="F109" t="n">
        <v>109.08</v>
      </c>
      <c r="G109" t="n">
        <v>58.35</v>
      </c>
      <c r="H109" t="n">
        <v>18</v>
      </c>
      <c r="I109" t="n">
        <v>17</v>
      </c>
      <c r="J109" t="n">
        <v>-1</v>
      </c>
      <c r="K109" t="n">
        <v>-1</v>
      </c>
      <c r="L109">
        <f>HYPERLINK("https://www.defined.fi/sol/nosXBVoaCTtYdLvKY6Csb4AC8JCdQKKAaWYtx2ZMoo7?maker=54EiavhVatcFbcRHKm2swd6eB8reyib3kTkDGScoGjGK","https://www.defined.fi/sol/nosXBVoaCTtYdLvKY6Csb4AC8JCdQKKAaWYtx2ZMoo7?maker=54EiavhVatcFbcRHKm2swd6eB8reyib3kTkDGScoGjGK")</f>
        <v/>
      </c>
      <c r="M109">
        <f>HYPERLINK("https://dexscreener.com/solana/nosXBVoaCTtYdLvKY6Csb4AC8JCdQKKAaWYtx2ZMoo7?maker=54EiavhVatcFbcRHKm2swd6eB8reyib3kTkDGScoGjGK","https://dexscreener.com/solana/nosXBVoaCTtYdLvKY6Csb4AC8JCdQKKAaWYtx2ZMoo7?maker=54EiavhVatcFbcRHKm2swd6eB8reyib3kTkDGScoGjGK")</f>
        <v/>
      </c>
    </row>
    <row r="110">
      <c r="A110" t="inlineStr">
        <is>
          <t>Cy4DSbZW4CE6cG6HDqQFhXxpHTdm41SY9hBB1JG6pump</t>
        </is>
      </c>
      <c r="B110" t="inlineStr">
        <is>
          <t>real</t>
        </is>
      </c>
      <c r="C110" t="n">
        <v>0</v>
      </c>
      <c r="D110" t="n">
        <v>-0.077</v>
      </c>
      <c r="E110" t="n">
        <v>-0</v>
      </c>
      <c r="F110" t="n">
        <v>25</v>
      </c>
      <c r="G110" t="n">
        <v>23.14</v>
      </c>
      <c r="H110" t="n">
        <v>77</v>
      </c>
      <c r="I110" t="n">
        <v>75</v>
      </c>
      <c r="J110" t="n">
        <v>-1</v>
      </c>
      <c r="K110" t="n">
        <v>-1</v>
      </c>
      <c r="L110">
        <f>HYPERLINK("https://www.defined.fi/sol/Cy4DSbZW4CE6cG6HDqQFhXxpHTdm41SY9hBB1JG6pump?maker=54EiavhVatcFbcRHKm2swd6eB8reyib3kTkDGScoGjGK","https://www.defined.fi/sol/Cy4DSbZW4CE6cG6HDqQFhXxpHTdm41SY9hBB1JG6pump?maker=54EiavhVatcFbcRHKm2swd6eB8reyib3kTkDGScoGjGK")</f>
        <v/>
      </c>
      <c r="M110">
        <f>HYPERLINK("https://dexscreener.com/solana/Cy4DSbZW4CE6cG6HDqQFhXxpHTdm41SY9hBB1JG6pump?maker=54EiavhVatcFbcRHKm2swd6eB8reyib3kTkDGScoGjGK","https://dexscreener.com/solana/Cy4DSbZW4CE6cG6HDqQFhXxpHTdm41SY9hBB1JG6pump?maker=54EiavhVatcFbcRHKm2swd6eB8reyib3kTkDGScoGjGK")</f>
        <v/>
      </c>
    </row>
    <row r="111">
      <c r="A111" t="inlineStr">
        <is>
          <t>ZEUS1aR7aX8DFFJf5QjWj2ftDDdNTroMNGo8YoQm3Gq</t>
        </is>
      </c>
      <c r="B111" t="inlineStr">
        <is>
          <t>ZEUS</t>
        </is>
      </c>
      <c r="C111" t="n">
        <v>0</v>
      </c>
      <c r="D111" t="n">
        <v>0.057</v>
      </c>
      <c r="E111" t="n">
        <v>0</v>
      </c>
      <c r="F111" t="n">
        <v>39.09</v>
      </c>
      <c r="G111" t="n">
        <v>43.05</v>
      </c>
      <c r="H111" t="n">
        <v>35</v>
      </c>
      <c r="I111" t="n">
        <v>36</v>
      </c>
      <c r="J111" t="n">
        <v>-1</v>
      </c>
      <c r="K111" t="n">
        <v>-1</v>
      </c>
      <c r="L111">
        <f>HYPERLINK("https://www.defined.fi/sol/ZEUS1aR7aX8DFFJf5QjWj2ftDDdNTroMNGo8YoQm3Gq?maker=54EiavhVatcFbcRHKm2swd6eB8reyib3kTkDGScoGjGK","https://www.defined.fi/sol/ZEUS1aR7aX8DFFJf5QjWj2ftDDdNTroMNGo8YoQm3Gq?maker=54EiavhVatcFbcRHKm2swd6eB8reyib3kTkDGScoGjGK")</f>
        <v/>
      </c>
      <c r="M111">
        <f>HYPERLINK("https://dexscreener.com/solana/ZEUS1aR7aX8DFFJf5QjWj2ftDDdNTroMNGo8YoQm3Gq?maker=54EiavhVatcFbcRHKm2swd6eB8reyib3kTkDGScoGjGK","https://dexscreener.com/solana/ZEUS1aR7aX8DFFJf5QjWj2ftDDdNTroMNGo8YoQm3Gq?maker=54EiavhVatcFbcRHKm2swd6eB8reyib3kTkDGScoGjGK")</f>
        <v/>
      </c>
    </row>
    <row r="112">
      <c r="A112" t="inlineStr">
        <is>
          <t>C4u9GYmTvtaGa1a7q6iijn5DK2GYe78fqEeoPwrpump</t>
        </is>
      </c>
      <c r="B112" t="inlineStr">
        <is>
          <t>WAPE</t>
        </is>
      </c>
      <c r="C112" t="n">
        <v>0</v>
      </c>
      <c r="D112" t="n">
        <v>2.27</v>
      </c>
      <c r="E112" t="n">
        <v>0.03</v>
      </c>
      <c r="F112" t="n">
        <v>70.91</v>
      </c>
      <c r="G112" t="n">
        <v>73.18000000000001</v>
      </c>
      <c r="H112" t="n">
        <v>112</v>
      </c>
      <c r="I112" t="n">
        <v>112</v>
      </c>
      <c r="J112" t="n">
        <v>-1</v>
      </c>
      <c r="K112" t="n">
        <v>-1</v>
      </c>
      <c r="L112">
        <f>HYPERLINK("https://www.defined.fi/sol/C4u9GYmTvtaGa1a7q6iijn5DK2GYe78fqEeoPwrpump?maker=54EiavhVatcFbcRHKm2swd6eB8reyib3kTkDGScoGjGK","https://www.defined.fi/sol/C4u9GYmTvtaGa1a7q6iijn5DK2GYe78fqEeoPwrpump?maker=54EiavhVatcFbcRHKm2swd6eB8reyib3kTkDGScoGjGK")</f>
        <v/>
      </c>
      <c r="M112">
        <f>HYPERLINK("https://dexscreener.com/solana/C4u9GYmTvtaGa1a7q6iijn5DK2GYe78fqEeoPwrpump?maker=54EiavhVatcFbcRHKm2swd6eB8reyib3kTkDGScoGjGK","https://dexscreener.com/solana/C4u9GYmTvtaGa1a7q6iijn5DK2GYe78fqEeoPwrpump?maker=54EiavhVatcFbcRHKm2swd6eB8reyib3kTkDGScoGjGK")</f>
        <v/>
      </c>
    </row>
    <row r="113">
      <c r="A113" t="inlineStr">
        <is>
          <t>7M9KJcPNC65ShLDmJmTNhVFcuY95Y1VMeYngKgt67D1t</t>
        </is>
      </c>
      <c r="B113" t="inlineStr">
        <is>
          <t>r/snoofi</t>
        </is>
      </c>
      <c r="C113" t="n">
        <v>0</v>
      </c>
      <c r="D113" t="n">
        <v>2.06</v>
      </c>
      <c r="E113" t="n">
        <v>0.01</v>
      </c>
      <c r="F113" t="n">
        <v>169.1</v>
      </c>
      <c r="G113" t="n">
        <v>168.67</v>
      </c>
      <c r="H113" t="n">
        <v>90</v>
      </c>
      <c r="I113" t="n">
        <v>89</v>
      </c>
      <c r="J113" t="n">
        <v>-1</v>
      </c>
      <c r="K113" t="n">
        <v>-1</v>
      </c>
      <c r="L113">
        <f>HYPERLINK("https://www.defined.fi/sol/7M9KJcPNC65ShLDmJmTNhVFcuY95Y1VMeYngKgt67D1t?maker=54EiavhVatcFbcRHKm2swd6eB8reyib3kTkDGScoGjGK","https://www.defined.fi/sol/7M9KJcPNC65ShLDmJmTNhVFcuY95Y1VMeYngKgt67D1t?maker=54EiavhVatcFbcRHKm2swd6eB8reyib3kTkDGScoGjGK")</f>
        <v/>
      </c>
      <c r="M113">
        <f>HYPERLINK("https://dexscreener.com/solana/7M9KJcPNC65ShLDmJmTNhVFcuY95Y1VMeYngKgt67D1t?maker=54EiavhVatcFbcRHKm2swd6eB8reyib3kTkDGScoGjGK","https://dexscreener.com/solana/7M9KJcPNC65ShLDmJmTNhVFcuY95Y1VMeYngKgt67D1t?maker=54EiavhVatcFbcRHKm2swd6eB8reyib3kTkDGScoGjGK")</f>
        <v/>
      </c>
    </row>
    <row r="114">
      <c r="A114" t="inlineStr">
        <is>
          <t>EjmDTt8G3T725eFSV7oWmGD8J848guo3LZ1EB3RfwGSw</t>
        </is>
      </c>
      <c r="B114" t="inlineStr">
        <is>
          <t>harold</t>
        </is>
      </c>
      <c r="C114" t="n">
        <v>0</v>
      </c>
      <c r="D114" t="n">
        <v>0.14</v>
      </c>
      <c r="E114" t="n">
        <v>0.01</v>
      </c>
      <c r="F114" t="n">
        <v>16.84</v>
      </c>
      <c r="G114" t="n">
        <v>18.82</v>
      </c>
      <c r="H114" t="n">
        <v>52</v>
      </c>
      <c r="I114" t="n">
        <v>60</v>
      </c>
      <c r="J114" t="n">
        <v>-1</v>
      </c>
      <c r="K114" t="n">
        <v>-1</v>
      </c>
      <c r="L114">
        <f>HYPERLINK("https://www.defined.fi/sol/EjmDTt8G3T725eFSV7oWmGD8J848guo3LZ1EB3RfwGSw?maker=54EiavhVatcFbcRHKm2swd6eB8reyib3kTkDGScoGjGK","https://www.defined.fi/sol/EjmDTt8G3T725eFSV7oWmGD8J848guo3LZ1EB3RfwGSw?maker=54EiavhVatcFbcRHKm2swd6eB8reyib3kTkDGScoGjGK")</f>
        <v/>
      </c>
      <c r="M114">
        <f>HYPERLINK("https://dexscreener.com/solana/EjmDTt8G3T725eFSV7oWmGD8J848guo3LZ1EB3RfwGSw?maker=54EiavhVatcFbcRHKm2swd6eB8reyib3kTkDGScoGjGK","https://dexscreener.com/solana/EjmDTt8G3T725eFSV7oWmGD8J848guo3LZ1EB3RfwGSw?maker=54EiavhVatcFbcRHKm2swd6eB8reyib3kTkDGScoGjGK")</f>
        <v/>
      </c>
    </row>
    <row r="115">
      <c r="A115" t="inlineStr">
        <is>
          <t>4AoUaXuSmTrq8jRktFkubqWkxSWXR4DqH8xNgek8pump</t>
        </is>
      </c>
      <c r="B115" t="inlineStr">
        <is>
          <t>ogmilady</t>
        </is>
      </c>
      <c r="C115" t="n">
        <v>0</v>
      </c>
      <c r="D115" t="n">
        <v>0.866</v>
      </c>
      <c r="E115" t="n">
        <v>0.03</v>
      </c>
      <c r="F115" t="n">
        <v>35.02</v>
      </c>
      <c r="G115" t="n">
        <v>35.88</v>
      </c>
      <c r="H115" t="n">
        <v>152</v>
      </c>
      <c r="I115" t="n">
        <v>152</v>
      </c>
      <c r="J115" t="n">
        <v>-1</v>
      </c>
      <c r="K115" t="n">
        <v>-1</v>
      </c>
      <c r="L115">
        <f>HYPERLINK("https://www.defined.fi/sol/4AoUaXuSmTrq8jRktFkubqWkxSWXR4DqH8xNgek8pump?maker=54EiavhVatcFbcRHKm2swd6eB8reyib3kTkDGScoGjGK","https://www.defined.fi/sol/4AoUaXuSmTrq8jRktFkubqWkxSWXR4DqH8xNgek8pump?maker=54EiavhVatcFbcRHKm2swd6eB8reyib3kTkDGScoGjGK")</f>
        <v/>
      </c>
      <c r="M115">
        <f>HYPERLINK("https://dexscreener.com/solana/4AoUaXuSmTrq8jRktFkubqWkxSWXR4DqH8xNgek8pump?maker=54EiavhVatcFbcRHKm2swd6eB8reyib3kTkDGScoGjGK","https://dexscreener.com/solana/4AoUaXuSmTrq8jRktFkubqWkxSWXR4DqH8xNgek8pump?maker=54EiavhVatcFbcRHKm2swd6eB8reyib3kTkDGScoGjGK")</f>
        <v/>
      </c>
    </row>
    <row r="116">
      <c r="A116" t="inlineStr">
        <is>
          <t>6kJhG826LGowg7zG6PLd6tg7mqvVSdq2WzHhsfc7pump</t>
        </is>
      </c>
      <c r="B116" t="inlineStr">
        <is>
          <t>popo</t>
        </is>
      </c>
      <c r="C116" t="n">
        <v>0</v>
      </c>
      <c r="D116" t="n">
        <v>1.22</v>
      </c>
      <c r="E116" t="n">
        <v>0.02</v>
      </c>
      <c r="F116" t="n">
        <v>67.22</v>
      </c>
      <c r="G116" t="n">
        <v>68.44</v>
      </c>
      <c r="H116" t="n">
        <v>101</v>
      </c>
      <c r="I116" t="n">
        <v>101</v>
      </c>
      <c r="J116" t="n">
        <v>-1</v>
      </c>
      <c r="K116" t="n">
        <v>-1</v>
      </c>
      <c r="L116">
        <f>HYPERLINK("https://www.defined.fi/sol/6kJhG826LGowg7zG6PLd6tg7mqvVSdq2WzHhsfc7pump?maker=54EiavhVatcFbcRHKm2swd6eB8reyib3kTkDGScoGjGK","https://www.defined.fi/sol/6kJhG826LGowg7zG6PLd6tg7mqvVSdq2WzHhsfc7pump?maker=54EiavhVatcFbcRHKm2swd6eB8reyib3kTkDGScoGjGK")</f>
        <v/>
      </c>
      <c r="M116">
        <f>HYPERLINK("https://dexscreener.com/solana/6kJhG826LGowg7zG6PLd6tg7mqvVSdq2WzHhsfc7pump?maker=54EiavhVatcFbcRHKm2swd6eB8reyib3kTkDGScoGjGK","https://dexscreener.com/solana/6kJhG826LGowg7zG6PLd6tg7mqvVSdq2WzHhsfc7pump?maker=54EiavhVatcFbcRHKm2swd6eB8reyib3kTkDGScoGjGK")</f>
        <v/>
      </c>
    </row>
    <row r="117">
      <c r="A117" t="inlineStr">
        <is>
          <t>8NNXWrWVctNw1UFeaBypffimTdcLCcD8XJzHvYsmgwpF</t>
        </is>
      </c>
      <c r="B117" t="inlineStr">
        <is>
          <t>BRAINLET</t>
        </is>
      </c>
      <c r="C117" t="n">
        <v>0</v>
      </c>
      <c r="D117" t="n">
        <v>-1.96</v>
      </c>
      <c r="E117" t="n">
        <v>-0.01</v>
      </c>
      <c r="F117" t="n">
        <v>170.69</v>
      </c>
      <c r="G117" t="n">
        <v>189.75</v>
      </c>
      <c r="H117" t="n">
        <v>214</v>
      </c>
      <c r="I117" t="n">
        <v>222</v>
      </c>
      <c r="J117" t="n">
        <v>-1</v>
      </c>
      <c r="K117" t="n">
        <v>-1</v>
      </c>
      <c r="L117">
        <f>HYPERLINK("https://www.defined.fi/sol/8NNXWrWVctNw1UFeaBypffimTdcLCcD8XJzHvYsmgwpF?maker=54EiavhVatcFbcRHKm2swd6eB8reyib3kTkDGScoGjGK","https://www.defined.fi/sol/8NNXWrWVctNw1UFeaBypffimTdcLCcD8XJzHvYsmgwpF?maker=54EiavhVatcFbcRHKm2swd6eB8reyib3kTkDGScoGjGK")</f>
        <v/>
      </c>
      <c r="M117">
        <f>HYPERLINK("https://dexscreener.com/solana/8NNXWrWVctNw1UFeaBypffimTdcLCcD8XJzHvYsmgwpF?maker=54EiavhVatcFbcRHKm2swd6eB8reyib3kTkDGScoGjGK","https://dexscreener.com/solana/8NNXWrWVctNw1UFeaBypffimTdcLCcD8XJzHvYsmgwpF?maker=54EiavhVatcFbcRHKm2swd6eB8reyib3kTkDGScoGjGK")</f>
        <v/>
      </c>
    </row>
    <row r="118">
      <c r="A118" t="inlineStr">
        <is>
          <t>2tBPEZp3uChtKvdKhWgaA8AsqK3J6Mvt8w7XQo39pump</t>
        </is>
      </c>
      <c r="B118" t="inlineStr">
        <is>
          <t>maxy</t>
        </is>
      </c>
      <c r="C118" t="n">
        <v>0</v>
      </c>
      <c r="D118" t="n">
        <v>2.81</v>
      </c>
      <c r="E118" t="n">
        <v>0.06</v>
      </c>
      <c r="F118" t="n">
        <v>43.96</v>
      </c>
      <c r="G118" t="n">
        <v>46.77</v>
      </c>
      <c r="H118" t="n">
        <v>59</v>
      </c>
      <c r="I118" t="n">
        <v>59</v>
      </c>
      <c r="J118" t="n">
        <v>-1</v>
      </c>
      <c r="K118" t="n">
        <v>-1</v>
      </c>
      <c r="L118">
        <f>HYPERLINK("https://www.defined.fi/sol/2tBPEZp3uChtKvdKhWgaA8AsqK3J6Mvt8w7XQo39pump?maker=54EiavhVatcFbcRHKm2swd6eB8reyib3kTkDGScoGjGK","https://www.defined.fi/sol/2tBPEZp3uChtKvdKhWgaA8AsqK3J6Mvt8w7XQo39pump?maker=54EiavhVatcFbcRHKm2swd6eB8reyib3kTkDGScoGjGK")</f>
        <v/>
      </c>
      <c r="M118">
        <f>HYPERLINK("https://dexscreener.com/solana/2tBPEZp3uChtKvdKhWgaA8AsqK3J6Mvt8w7XQo39pump?maker=54EiavhVatcFbcRHKm2swd6eB8reyib3kTkDGScoGjGK","https://dexscreener.com/solana/2tBPEZp3uChtKvdKhWgaA8AsqK3J6Mvt8w7XQo39pump?maker=54EiavhVatcFbcRHKm2swd6eB8reyib3kTkDGScoGjGK")</f>
        <v/>
      </c>
    </row>
    <row r="119">
      <c r="A119" t="inlineStr">
        <is>
          <t>2kATD4v94ahnHyB8rHywAdLUwWAWAiDq9heMqmVEpump</t>
        </is>
      </c>
      <c r="B119" t="inlineStr">
        <is>
          <t>BOPPY</t>
        </is>
      </c>
      <c r="C119" t="n">
        <v>0</v>
      </c>
      <c r="D119" t="n">
        <v>0.35</v>
      </c>
      <c r="E119" t="n">
        <v>0.02</v>
      </c>
      <c r="F119" t="n">
        <v>16.85</v>
      </c>
      <c r="G119" t="n">
        <v>17.2</v>
      </c>
      <c r="H119" t="n">
        <v>8</v>
      </c>
      <c r="I119" t="n">
        <v>8</v>
      </c>
      <c r="J119" t="n">
        <v>-1</v>
      </c>
      <c r="K119" t="n">
        <v>-1</v>
      </c>
      <c r="L119">
        <f>HYPERLINK("https://www.defined.fi/sol/2kATD4v94ahnHyB8rHywAdLUwWAWAiDq9heMqmVEpump?maker=54EiavhVatcFbcRHKm2swd6eB8reyib3kTkDGScoGjGK","https://www.defined.fi/sol/2kATD4v94ahnHyB8rHywAdLUwWAWAiDq9heMqmVEpump?maker=54EiavhVatcFbcRHKm2swd6eB8reyib3kTkDGScoGjGK")</f>
        <v/>
      </c>
      <c r="M119">
        <f>HYPERLINK("https://dexscreener.com/solana/2kATD4v94ahnHyB8rHywAdLUwWAWAiDq9heMqmVEpump?maker=54EiavhVatcFbcRHKm2swd6eB8reyib3kTkDGScoGjGK","https://dexscreener.com/solana/2kATD4v94ahnHyB8rHywAdLUwWAWAiDq9heMqmVEpump?maker=54EiavhVatcFbcRHKm2swd6eB8reyib3kTkDGScoGjGK")</f>
        <v/>
      </c>
    </row>
    <row r="120">
      <c r="A120" t="inlineStr">
        <is>
          <t>FYa25XnBsXQXAdTnsyKBKd5gZ1VZhChBRF57CqfRxJZX</t>
        </is>
      </c>
      <c r="B120" t="inlineStr">
        <is>
          <t>monk</t>
        </is>
      </c>
      <c r="C120" t="n">
        <v>0</v>
      </c>
      <c r="D120" t="n">
        <v>0.157</v>
      </c>
      <c r="E120" t="n">
        <v>0.02</v>
      </c>
      <c r="F120" t="n">
        <v>8.58</v>
      </c>
      <c r="G120" t="n">
        <v>17.74</v>
      </c>
      <c r="H120" t="n">
        <v>20</v>
      </c>
      <c r="I120" t="n">
        <v>25</v>
      </c>
      <c r="J120" t="n">
        <v>-1</v>
      </c>
      <c r="K120" t="n">
        <v>-1</v>
      </c>
      <c r="L120">
        <f>HYPERLINK("https://www.defined.fi/sol/FYa25XnBsXQXAdTnsyKBKd5gZ1VZhChBRF57CqfRxJZX?maker=54EiavhVatcFbcRHKm2swd6eB8reyib3kTkDGScoGjGK","https://www.defined.fi/sol/FYa25XnBsXQXAdTnsyKBKd5gZ1VZhChBRF57CqfRxJZX?maker=54EiavhVatcFbcRHKm2swd6eB8reyib3kTkDGScoGjGK")</f>
        <v/>
      </c>
      <c r="M120">
        <f>HYPERLINK("https://dexscreener.com/solana/FYa25XnBsXQXAdTnsyKBKd5gZ1VZhChBRF57CqfRxJZX?maker=54EiavhVatcFbcRHKm2swd6eB8reyib3kTkDGScoGjGK","https://dexscreener.com/solana/FYa25XnBsXQXAdTnsyKBKd5gZ1VZhChBRF57CqfRxJZX?maker=54EiavhVatcFbcRHKm2swd6eB8reyib3kTkDGScoGjGK")</f>
        <v/>
      </c>
    </row>
    <row r="121">
      <c r="A121" t="inlineStr">
        <is>
          <t>BNTHS5YDbJ5WHRJS3p9eeL8JQtt63M35RZZcDHAUPtKk</t>
        </is>
      </c>
      <c r="B121" t="inlineStr">
        <is>
          <t>SNP</t>
        </is>
      </c>
      <c r="C121" t="n">
        <v>0</v>
      </c>
      <c r="D121" t="n">
        <v>-0.418</v>
      </c>
      <c r="E121" t="n">
        <v>-0.02</v>
      </c>
      <c r="F121" t="n">
        <v>17.42</v>
      </c>
      <c r="G121" t="n">
        <v>19.43</v>
      </c>
      <c r="H121" t="n">
        <v>65</v>
      </c>
      <c r="I121" t="n">
        <v>74</v>
      </c>
      <c r="J121" t="n">
        <v>-1</v>
      </c>
      <c r="K121" t="n">
        <v>-1</v>
      </c>
      <c r="L121">
        <f>HYPERLINK("https://www.defined.fi/sol/BNTHS5YDbJ5WHRJS3p9eeL8JQtt63M35RZZcDHAUPtKk?maker=54EiavhVatcFbcRHKm2swd6eB8reyib3kTkDGScoGjGK","https://www.defined.fi/sol/BNTHS5YDbJ5WHRJS3p9eeL8JQtt63M35RZZcDHAUPtKk?maker=54EiavhVatcFbcRHKm2swd6eB8reyib3kTkDGScoGjGK")</f>
        <v/>
      </c>
      <c r="M121">
        <f>HYPERLINK("https://dexscreener.com/solana/BNTHS5YDbJ5WHRJS3p9eeL8JQtt63M35RZZcDHAUPtKk?maker=54EiavhVatcFbcRHKm2swd6eB8reyib3kTkDGScoGjGK","https://dexscreener.com/solana/BNTHS5YDbJ5WHRJS3p9eeL8JQtt63M35RZZcDHAUPtKk?maker=54EiavhVatcFbcRHKm2swd6eB8reyib3kTkDGScoGjGK")</f>
        <v/>
      </c>
    </row>
    <row r="122">
      <c r="A122" t="inlineStr">
        <is>
          <t>45EgCwcPXYagBC7KqBin4nCFgEZWN7f3Y6nACwxqMCWX</t>
        </is>
      </c>
      <c r="B122" t="inlineStr">
        <is>
          <t>Moutai</t>
        </is>
      </c>
      <c r="C122" t="n">
        <v>0</v>
      </c>
      <c r="D122" t="n">
        <v>-1.91</v>
      </c>
      <c r="E122" t="n">
        <v>-0.02</v>
      </c>
      <c r="F122" t="n">
        <v>106.84</v>
      </c>
      <c r="G122" t="n">
        <v>93.09</v>
      </c>
      <c r="H122" t="n">
        <v>213</v>
      </c>
      <c r="I122" t="n">
        <v>229</v>
      </c>
      <c r="J122" t="n">
        <v>-1</v>
      </c>
      <c r="K122" t="n">
        <v>-1</v>
      </c>
      <c r="L122">
        <f>HYPERLINK("https://www.defined.fi/sol/45EgCwcPXYagBC7KqBin4nCFgEZWN7f3Y6nACwxqMCWX?maker=54EiavhVatcFbcRHKm2swd6eB8reyib3kTkDGScoGjGK","https://www.defined.fi/sol/45EgCwcPXYagBC7KqBin4nCFgEZWN7f3Y6nACwxqMCWX?maker=54EiavhVatcFbcRHKm2swd6eB8reyib3kTkDGScoGjGK")</f>
        <v/>
      </c>
      <c r="M122">
        <f>HYPERLINK("https://dexscreener.com/solana/45EgCwcPXYagBC7KqBin4nCFgEZWN7f3Y6nACwxqMCWX?maker=54EiavhVatcFbcRHKm2swd6eB8reyib3kTkDGScoGjGK","https://dexscreener.com/solana/45EgCwcPXYagBC7KqBin4nCFgEZWN7f3Y6nACwxqMCWX?maker=54EiavhVatcFbcRHKm2swd6eB8reyib3kTkDGScoGjGK")</f>
        <v/>
      </c>
    </row>
    <row r="123">
      <c r="A123" t="inlineStr">
        <is>
          <t>AkVt31h8vgji5wF4nVbq1QmBV5wBoe8JdSoDTkDhQwEw</t>
        </is>
      </c>
      <c r="B123" t="inlineStr">
        <is>
          <t>WSB</t>
        </is>
      </c>
      <c r="C123" t="n">
        <v>0</v>
      </c>
      <c r="D123" t="n">
        <v>-0.008</v>
      </c>
      <c r="E123" t="n">
        <v>-0</v>
      </c>
      <c r="F123" t="n">
        <v>18.49</v>
      </c>
      <c r="G123" t="n">
        <v>24.34</v>
      </c>
      <c r="H123" t="n">
        <v>38</v>
      </c>
      <c r="I123" t="n">
        <v>37</v>
      </c>
      <c r="J123" t="n">
        <v>-1</v>
      </c>
      <c r="K123" t="n">
        <v>-1</v>
      </c>
      <c r="L123">
        <f>HYPERLINK("https://www.defined.fi/sol/AkVt31h8vgji5wF4nVbq1QmBV5wBoe8JdSoDTkDhQwEw?maker=54EiavhVatcFbcRHKm2swd6eB8reyib3kTkDGScoGjGK","https://www.defined.fi/sol/AkVt31h8vgji5wF4nVbq1QmBV5wBoe8JdSoDTkDhQwEw?maker=54EiavhVatcFbcRHKm2swd6eB8reyib3kTkDGScoGjGK")</f>
        <v/>
      </c>
      <c r="M123">
        <f>HYPERLINK("https://dexscreener.com/solana/AkVt31h8vgji5wF4nVbq1QmBV5wBoe8JdSoDTkDhQwEw?maker=54EiavhVatcFbcRHKm2swd6eB8reyib3kTkDGScoGjGK","https://dexscreener.com/solana/AkVt31h8vgji5wF4nVbq1QmBV5wBoe8JdSoDTkDhQwEw?maker=54EiavhVatcFbcRHKm2swd6eB8reyib3kTkDGScoGjGK")</f>
        <v/>
      </c>
    </row>
    <row r="124">
      <c r="A124" t="inlineStr">
        <is>
          <t>9jaZhJM6nMHTo4hY9DGabQ1HNuUWhJtm7js1fmKMVpkN</t>
        </is>
      </c>
      <c r="B124" t="inlineStr">
        <is>
          <t>AMC</t>
        </is>
      </c>
      <c r="C124" t="n">
        <v>0</v>
      </c>
      <c r="D124" t="n">
        <v>-0.793</v>
      </c>
      <c r="E124" t="n">
        <v>-0.03</v>
      </c>
      <c r="F124" t="n">
        <v>20.37</v>
      </c>
      <c r="G124" t="n">
        <v>23.44</v>
      </c>
      <c r="H124" t="n">
        <v>11</v>
      </c>
      <c r="I124" t="n">
        <v>7</v>
      </c>
      <c r="J124" t="n">
        <v>-1</v>
      </c>
      <c r="K124" t="n">
        <v>-1</v>
      </c>
      <c r="L124">
        <f>HYPERLINK("https://www.defined.fi/sol/9jaZhJM6nMHTo4hY9DGabQ1HNuUWhJtm7js1fmKMVpkN?maker=54EiavhVatcFbcRHKm2swd6eB8reyib3kTkDGScoGjGK","https://www.defined.fi/sol/9jaZhJM6nMHTo4hY9DGabQ1HNuUWhJtm7js1fmKMVpkN?maker=54EiavhVatcFbcRHKm2swd6eB8reyib3kTkDGScoGjGK")</f>
        <v/>
      </c>
      <c r="M124">
        <f>HYPERLINK("https://dexscreener.com/solana/9jaZhJM6nMHTo4hY9DGabQ1HNuUWhJtm7js1fmKMVpkN?maker=54EiavhVatcFbcRHKm2swd6eB8reyib3kTkDGScoGjGK","https://dexscreener.com/solana/9jaZhJM6nMHTo4hY9DGabQ1HNuUWhJtm7js1fmKMVpkN?maker=54EiavhVatcFbcRHKm2swd6eB8reyib3kTkDGScoGjGK")</f>
        <v/>
      </c>
    </row>
    <row r="125">
      <c r="A125" t="inlineStr">
        <is>
          <t>8wXtPeU6557ETkp9WHFY1n1EcU6NxDvbAggHGsMYiHsB</t>
        </is>
      </c>
      <c r="B125" t="inlineStr">
        <is>
          <t>GME</t>
        </is>
      </c>
      <c r="C125" t="n">
        <v>0</v>
      </c>
      <c r="D125" t="n">
        <v>-0.489</v>
      </c>
      <c r="E125" t="n">
        <v>-0.01</v>
      </c>
      <c r="F125" t="n">
        <v>61.07</v>
      </c>
      <c r="G125" t="n">
        <v>55.03</v>
      </c>
      <c r="H125" t="n">
        <v>64</v>
      </c>
      <c r="I125" t="n">
        <v>60</v>
      </c>
      <c r="J125" t="n">
        <v>-1</v>
      </c>
      <c r="K125" t="n">
        <v>-1</v>
      </c>
      <c r="L125">
        <f>HYPERLINK("https://www.defined.fi/sol/8wXtPeU6557ETkp9WHFY1n1EcU6NxDvbAggHGsMYiHsB?maker=54EiavhVatcFbcRHKm2swd6eB8reyib3kTkDGScoGjGK","https://www.defined.fi/sol/8wXtPeU6557ETkp9WHFY1n1EcU6NxDvbAggHGsMYiHsB?maker=54EiavhVatcFbcRHKm2swd6eB8reyib3kTkDGScoGjGK")</f>
        <v/>
      </c>
      <c r="M125">
        <f>HYPERLINK("https://dexscreener.com/solana/8wXtPeU6557ETkp9WHFY1n1EcU6NxDvbAggHGsMYiHsB?maker=54EiavhVatcFbcRHKm2swd6eB8reyib3kTkDGScoGjGK","https://dexscreener.com/solana/8wXtPeU6557ETkp9WHFY1n1EcU6NxDvbAggHGsMYiHsB?maker=54EiavhVatcFbcRHKm2swd6eB8reyib3kTkDGScoGjGK")</f>
        <v/>
      </c>
    </row>
    <row r="126">
      <c r="A126" t="inlineStr">
        <is>
          <t>2eCVVZ4tomqn4eyuA9Gh5PSKrjNXGwgMhPALGtAkpump</t>
        </is>
      </c>
      <c r="B126" t="inlineStr">
        <is>
          <t>$MIHARU</t>
        </is>
      </c>
      <c r="C126" t="n">
        <v>0</v>
      </c>
      <c r="D126" t="n">
        <v>6.14</v>
      </c>
      <c r="E126" t="n">
        <v>0.02</v>
      </c>
      <c r="F126" t="n">
        <v>336.58</v>
      </c>
      <c r="G126" t="n">
        <v>342.85</v>
      </c>
      <c r="H126" t="n">
        <v>158</v>
      </c>
      <c r="I126" t="n">
        <v>158</v>
      </c>
      <c r="J126" t="n">
        <v>-1</v>
      </c>
      <c r="K126" t="n">
        <v>-1</v>
      </c>
      <c r="L126">
        <f>HYPERLINK("https://www.defined.fi/sol/2eCVVZ4tomqn4eyuA9Gh5PSKrjNXGwgMhPALGtAkpump?maker=54EiavhVatcFbcRHKm2swd6eB8reyib3kTkDGScoGjGK","https://www.defined.fi/sol/2eCVVZ4tomqn4eyuA9Gh5PSKrjNXGwgMhPALGtAkpump?maker=54EiavhVatcFbcRHKm2swd6eB8reyib3kTkDGScoGjGK")</f>
        <v/>
      </c>
      <c r="M126">
        <f>HYPERLINK("https://dexscreener.com/solana/2eCVVZ4tomqn4eyuA9Gh5PSKrjNXGwgMhPALGtAkpump?maker=54EiavhVatcFbcRHKm2swd6eB8reyib3kTkDGScoGjGK","https://dexscreener.com/solana/2eCVVZ4tomqn4eyuA9Gh5PSKrjNXGwgMhPALGtAkpump?maker=54EiavhVatcFbcRHKm2swd6eB8reyib3kTkDGScoGjGK")</f>
        <v/>
      </c>
    </row>
    <row r="127">
      <c r="A127" t="inlineStr">
        <is>
          <t>PD11M8MB8qQUAiWzyEK4JwfS8rt7Set6av6a5JYpump</t>
        </is>
      </c>
      <c r="B127" t="inlineStr">
        <is>
          <t>AICRYNODE</t>
        </is>
      </c>
      <c r="C127" t="n">
        <v>0</v>
      </c>
      <c r="D127" t="n">
        <v>31.81</v>
      </c>
      <c r="E127" t="n">
        <v>0.02</v>
      </c>
      <c r="F127" t="n">
        <v>1483.34</v>
      </c>
      <c r="G127" t="n">
        <v>1515.15</v>
      </c>
      <c r="H127" t="n">
        <v>600</v>
      </c>
      <c r="I127" t="n">
        <v>600</v>
      </c>
      <c r="J127" t="n">
        <v>-1</v>
      </c>
      <c r="K127" t="n">
        <v>-1</v>
      </c>
      <c r="L127">
        <f>HYPERLINK("https://www.defined.fi/sol/PD11M8MB8qQUAiWzyEK4JwfS8rt7Set6av6a5JYpump?maker=54EiavhVatcFbcRHKm2swd6eB8reyib3kTkDGScoGjGK","https://www.defined.fi/sol/PD11M8MB8qQUAiWzyEK4JwfS8rt7Set6av6a5JYpump?maker=54EiavhVatcFbcRHKm2swd6eB8reyib3kTkDGScoGjGK")</f>
        <v/>
      </c>
      <c r="M127">
        <f>HYPERLINK("https://dexscreener.com/solana/PD11M8MB8qQUAiWzyEK4JwfS8rt7Set6av6a5JYpump?maker=54EiavhVatcFbcRHKm2swd6eB8reyib3kTkDGScoGjGK","https://dexscreener.com/solana/PD11M8MB8qQUAiWzyEK4JwfS8rt7Set6av6a5JYpump?maker=54EiavhVatcFbcRHKm2swd6eB8reyib3kTkDGScoGjGK")</f>
        <v/>
      </c>
    </row>
    <row r="128">
      <c r="A128" t="inlineStr">
        <is>
          <t>BVoFXcjNSQ8fHGNc2aeS52rLXwag52PHK2aQJsrkpump</t>
        </is>
      </c>
      <c r="B128" t="inlineStr">
        <is>
          <t>CCRU</t>
        </is>
      </c>
      <c r="C128" t="n">
        <v>0</v>
      </c>
      <c r="D128" t="n">
        <v>7.19</v>
      </c>
      <c r="E128" t="n">
        <v>0.03</v>
      </c>
      <c r="F128" t="n">
        <v>258.2</v>
      </c>
      <c r="G128" t="n">
        <v>265.39</v>
      </c>
      <c r="H128" t="n">
        <v>195</v>
      </c>
      <c r="I128" t="n">
        <v>195</v>
      </c>
      <c r="J128" t="n">
        <v>-1</v>
      </c>
      <c r="K128" t="n">
        <v>-1</v>
      </c>
      <c r="L128">
        <f>HYPERLINK("https://www.defined.fi/sol/BVoFXcjNSQ8fHGNc2aeS52rLXwag52PHK2aQJsrkpump?maker=54EiavhVatcFbcRHKm2swd6eB8reyib3kTkDGScoGjGK","https://www.defined.fi/sol/BVoFXcjNSQ8fHGNc2aeS52rLXwag52PHK2aQJsrkpump?maker=54EiavhVatcFbcRHKm2swd6eB8reyib3kTkDGScoGjGK")</f>
        <v/>
      </c>
      <c r="M128">
        <f>HYPERLINK("https://dexscreener.com/solana/BVoFXcjNSQ8fHGNc2aeS52rLXwag52PHK2aQJsrkpump?maker=54EiavhVatcFbcRHKm2swd6eB8reyib3kTkDGScoGjGK","https://dexscreener.com/solana/BVoFXcjNSQ8fHGNc2aeS52rLXwag52PHK2aQJsrkpump?maker=54EiavhVatcFbcRHKm2swd6eB8reyib3kTkDGScoGjGK")</f>
        <v/>
      </c>
    </row>
    <row r="129">
      <c r="A129" t="inlineStr">
        <is>
          <t>BvSyXBvy76mUgzLSbvvT4NQw5rSM4P5zAsdnvqUJpump</t>
        </is>
      </c>
      <c r="B129" t="inlineStr">
        <is>
          <t>SDOGE</t>
        </is>
      </c>
      <c r="C129" t="n">
        <v>0</v>
      </c>
      <c r="D129" t="n">
        <v>0.834</v>
      </c>
      <c r="E129" t="n">
        <v>0.04</v>
      </c>
      <c r="F129" t="n">
        <v>20.71</v>
      </c>
      <c r="G129" t="n">
        <v>21.54</v>
      </c>
      <c r="H129" t="n">
        <v>80</v>
      </c>
      <c r="I129" t="n">
        <v>80</v>
      </c>
      <c r="J129" t="n">
        <v>-1</v>
      </c>
      <c r="K129" t="n">
        <v>-1</v>
      </c>
      <c r="L129">
        <f>HYPERLINK("https://www.defined.fi/sol/BvSyXBvy76mUgzLSbvvT4NQw5rSM4P5zAsdnvqUJpump?maker=54EiavhVatcFbcRHKm2swd6eB8reyib3kTkDGScoGjGK","https://www.defined.fi/sol/BvSyXBvy76mUgzLSbvvT4NQw5rSM4P5zAsdnvqUJpump?maker=54EiavhVatcFbcRHKm2swd6eB8reyib3kTkDGScoGjGK")</f>
        <v/>
      </c>
      <c r="M129">
        <f>HYPERLINK("https://dexscreener.com/solana/BvSyXBvy76mUgzLSbvvT4NQw5rSM4P5zAsdnvqUJpump?maker=54EiavhVatcFbcRHKm2swd6eB8reyib3kTkDGScoGjGK","https://dexscreener.com/solana/BvSyXBvy76mUgzLSbvvT4NQw5rSM4P5zAsdnvqUJpump?maker=54EiavhVatcFbcRHKm2swd6eB8reyib3kTkDGScoGjGK")</f>
        <v/>
      </c>
    </row>
    <row r="130">
      <c r="A130" t="inlineStr">
        <is>
          <t>EgdyD1oFjvFi8itjBz7iz9AKkFojjoZRifnwnFQpump</t>
        </is>
      </c>
      <c r="B130" t="inlineStr">
        <is>
          <t>unknown_Egdy</t>
        </is>
      </c>
      <c r="C130" t="n">
        <v>0</v>
      </c>
      <c r="D130" t="n">
        <v>-0.316</v>
      </c>
      <c r="E130" t="n">
        <v>-0.01</v>
      </c>
      <c r="F130" t="n">
        <v>41.37</v>
      </c>
      <c r="G130" t="n">
        <v>33.28</v>
      </c>
      <c r="H130" t="n">
        <v>87</v>
      </c>
      <c r="I130" t="n">
        <v>97</v>
      </c>
      <c r="J130" t="n">
        <v>-1</v>
      </c>
      <c r="K130" t="n">
        <v>-1</v>
      </c>
      <c r="L130">
        <f>HYPERLINK("https://www.defined.fi/sol/EgdyD1oFjvFi8itjBz7iz9AKkFojjoZRifnwnFQpump?maker=54EiavhVatcFbcRHKm2swd6eB8reyib3kTkDGScoGjGK","https://www.defined.fi/sol/EgdyD1oFjvFi8itjBz7iz9AKkFojjoZRifnwnFQpump?maker=54EiavhVatcFbcRHKm2swd6eB8reyib3kTkDGScoGjGK")</f>
        <v/>
      </c>
      <c r="M130">
        <f>HYPERLINK("https://dexscreener.com/solana/EgdyD1oFjvFi8itjBz7iz9AKkFojjoZRifnwnFQpump?maker=54EiavhVatcFbcRHKm2swd6eB8reyib3kTkDGScoGjGK","https://dexscreener.com/solana/EgdyD1oFjvFi8itjBz7iz9AKkFojjoZRifnwnFQpump?maker=54EiavhVatcFbcRHKm2swd6eB8reyib3kTkDGScoGjGK")</f>
        <v/>
      </c>
    </row>
    <row r="131">
      <c r="A131" t="inlineStr">
        <is>
          <t>D2JGRcNqq1mLzyL4ruCb27pzYw8FF3nTK4hMz6GmMW56</t>
        </is>
      </c>
      <c r="B131" t="inlineStr">
        <is>
          <t>unknown_D2JG</t>
        </is>
      </c>
      <c r="C131" t="n">
        <v>0</v>
      </c>
      <c r="D131" t="n">
        <v>10</v>
      </c>
      <c r="E131" t="n">
        <v>0.07000000000000001</v>
      </c>
      <c r="F131" t="n">
        <v>141.51</v>
      </c>
      <c r="G131" t="n">
        <v>158.9</v>
      </c>
      <c r="H131" t="n">
        <v>326</v>
      </c>
      <c r="I131" t="n">
        <v>330</v>
      </c>
      <c r="J131" t="n">
        <v>-1</v>
      </c>
      <c r="K131" t="n">
        <v>-1</v>
      </c>
      <c r="L131">
        <f>HYPERLINK("https://www.defined.fi/sol/D2JGRcNqq1mLzyL4ruCb27pzYw8FF3nTK4hMz6GmMW56?maker=54EiavhVatcFbcRHKm2swd6eB8reyib3kTkDGScoGjGK","https://www.defined.fi/sol/D2JGRcNqq1mLzyL4ruCb27pzYw8FF3nTK4hMz6GmMW56?maker=54EiavhVatcFbcRHKm2swd6eB8reyib3kTkDGScoGjGK")</f>
        <v/>
      </c>
      <c r="M131">
        <f>HYPERLINK("https://dexscreener.com/solana/D2JGRcNqq1mLzyL4ruCb27pzYw8FF3nTK4hMz6GmMW56?maker=54EiavhVatcFbcRHKm2swd6eB8reyib3kTkDGScoGjGK","https://dexscreener.com/solana/D2JGRcNqq1mLzyL4ruCb27pzYw8FF3nTK4hMz6GmMW56?maker=54EiavhVatcFbcRHKm2swd6eB8reyib3kTkDGScoGjGK")</f>
        <v/>
      </c>
    </row>
    <row r="132">
      <c r="A132" t="inlineStr">
        <is>
          <t>FqnqT1GKi8S4Gyk5wnSKvJjXW48HqGtKJt9WS4o2pump</t>
        </is>
      </c>
      <c r="B132" t="inlineStr">
        <is>
          <t>Bakso</t>
        </is>
      </c>
      <c r="C132" t="n">
        <v>0</v>
      </c>
      <c r="D132" t="n">
        <v>24.41</v>
      </c>
      <c r="E132" t="n">
        <v>0.02</v>
      </c>
      <c r="F132" t="n">
        <v>1078.83</v>
      </c>
      <c r="G132" t="n">
        <v>1103.24</v>
      </c>
      <c r="H132" t="n">
        <v>465</v>
      </c>
      <c r="I132" t="n">
        <v>465</v>
      </c>
      <c r="J132" t="n">
        <v>-1</v>
      </c>
      <c r="K132" t="n">
        <v>-1</v>
      </c>
      <c r="L132">
        <f>HYPERLINK("https://www.defined.fi/sol/FqnqT1GKi8S4Gyk5wnSKvJjXW48HqGtKJt9WS4o2pump?maker=54EiavhVatcFbcRHKm2swd6eB8reyib3kTkDGScoGjGK","https://www.defined.fi/sol/FqnqT1GKi8S4Gyk5wnSKvJjXW48HqGtKJt9WS4o2pump?maker=54EiavhVatcFbcRHKm2swd6eB8reyib3kTkDGScoGjGK")</f>
        <v/>
      </c>
      <c r="M132">
        <f>HYPERLINK("https://dexscreener.com/solana/FqnqT1GKi8S4Gyk5wnSKvJjXW48HqGtKJt9WS4o2pump?maker=54EiavhVatcFbcRHKm2swd6eB8reyib3kTkDGScoGjGK","https://dexscreener.com/solana/FqnqT1GKi8S4Gyk5wnSKvJjXW48HqGtKJt9WS4o2pump?maker=54EiavhVatcFbcRHKm2swd6eB8reyib3kTkDGScoGjGK")</f>
        <v/>
      </c>
    </row>
    <row r="133">
      <c r="A133" t="inlineStr">
        <is>
          <t>AMjzRn1TBQwQfNAjHFeBb7uGbbqbJB7FzXAnGgdFPk6K</t>
        </is>
      </c>
      <c r="B133" t="inlineStr">
        <is>
          <t>SOLCEX</t>
        </is>
      </c>
      <c r="C133" t="n">
        <v>0</v>
      </c>
      <c r="D133" t="n">
        <v>0.238</v>
      </c>
      <c r="E133" t="n">
        <v>0.01</v>
      </c>
      <c r="F133" t="n">
        <v>16.23</v>
      </c>
      <c r="G133" t="n">
        <v>16.5</v>
      </c>
      <c r="H133" t="n">
        <v>22</v>
      </c>
      <c r="I133" t="n">
        <v>22</v>
      </c>
      <c r="J133" t="n">
        <v>-1</v>
      </c>
      <c r="K133" t="n">
        <v>-1</v>
      </c>
      <c r="L133">
        <f>HYPERLINK("https://www.defined.fi/sol/AMjzRn1TBQwQfNAjHFeBb7uGbbqbJB7FzXAnGgdFPk6K?maker=54EiavhVatcFbcRHKm2swd6eB8reyib3kTkDGScoGjGK","https://www.defined.fi/sol/AMjzRn1TBQwQfNAjHFeBb7uGbbqbJB7FzXAnGgdFPk6K?maker=54EiavhVatcFbcRHKm2swd6eB8reyib3kTkDGScoGjGK")</f>
        <v/>
      </c>
      <c r="M133">
        <f>HYPERLINK("https://dexscreener.com/solana/AMjzRn1TBQwQfNAjHFeBb7uGbbqbJB7FzXAnGgdFPk6K?maker=54EiavhVatcFbcRHKm2swd6eB8reyib3kTkDGScoGjGK","https://dexscreener.com/solana/AMjzRn1TBQwQfNAjHFeBb7uGbbqbJB7FzXAnGgdFPk6K?maker=54EiavhVatcFbcRHKm2swd6eB8reyib3kTkDGScoGjGK")</f>
        <v/>
      </c>
    </row>
    <row r="134">
      <c r="A134" t="inlineStr">
        <is>
          <t>3W52uCb8NW8ruMF9mmJX3oKiYAjdPai4633srsZFQCS6</t>
        </is>
      </c>
      <c r="B134" t="inlineStr">
        <is>
          <t>$BIAO</t>
        </is>
      </c>
      <c r="C134" t="n">
        <v>0</v>
      </c>
      <c r="D134" t="n">
        <v>0.273</v>
      </c>
      <c r="E134" t="n">
        <v>0.04</v>
      </c>
      <c r="F134" t="n">
        <v>7.76</v>
      </c>
      <c r="G134" t="n">
        <v>8.029999999999999</v>
      </c>
      <c r="H134" t="n">
        <v>25</v>
      </c>
      <c r="I134" t="n">
        <v>25</v>
      </c>
      <c r="J134" t="n">
        <v>-1</v>
      </c>
      <c r="K134" t="n">
        <v>-1</v>
      </c>
      <c r="L134">
        <f>HYPERLINK("https://www.defined.fi/sol/3W52uCb8NW8ruMF9mmJX3oKiYAjdPai4633srsZFQCS6?maker=54EiavhVatcFbcRHKm2swd6eB8reyib3kTkDGScoGjGK","https://www.defined.fi/sol/3W52uCb8NW8ruMF9mmJX3oKiYAjdPai4633srsZFQCS6?maker=54EiavhVatcFbcRHKm2swd6eB8reyib3kTkDGScoGjGK")</f>
        <v/>
      </c>
      <c r="M134">
        <f>HYPERLINK("https://dexscreener.com/solana/3W52uCb8NW8ruMF9mmJX3oKiYAjdPai4633srsZFQCS6?maker=54EiavhVatcFbcRHKm2swd6eB8reyib3kTkDGScoGjGK","https://dexscreener.com/solana/3W52uCb8NW8ruMF9mmJX3oKiYAjdPai4633srsZFQCS6?maker=54EiavhVatcFbcRHKm2swd6eB8reyib3kTkDGScoGjGK")</f>
        <v/>
      </c>
    </row>
    <row r="135">
      <c r="A135" t="inlineStr">
        <is>
          <t>7D7BRcBYepfi77vxySapmeqRNN1wsBBxnFPJGbH5pump</t>
        </is>
      </c>
      <c r="B135" t="inlineStr">
        <is>
          <t>DMAGA</t>
        </is>
      </c>
      <c r="C135" t="n">
        <v>0</v>
      </c>
      <c r="D135" t="n">
        <v>0.896</v>
      </c>
      <c r="E135" t="n">
        <v>0.01</v>
      </c>
      <c r="F135" t="n">
        <v>65.05</v>
      </c>
      <c r="G135" t="n">
        <v>65.98999999999999</v>
      </c>
      <c r="H135" t="n">
        <v>45</v>
      </c>
      <c r="I135" t="n">
        <v>46</v>
      </c>
      <c r="J135" t="n">
        <v>-1</v>
      </c>
      <c r="K135" t="n">
        <v>-1</v>
      </c>
      <c r="L135">
        <f>HYPERLINK("https://www.defined.fi/sol/7D7BRcBYepfi77vxySapmeqRNN1wsBBxnFPJGbH5pump?maker=54EiavhVatcFbcRHKm2swd6eB8reyib3kTkDGScoGjGK","https://www.defined.fi/sol/7D7BRcBYepfi77vxySapmeqRNN1wsBBxnFPJGbH5pump?maker=54EiavhVatcFbcRHKm2swd6eB8reyib3kTkDGScoGjGK")</f>
        <v/>
      </c>
      <c r="M135">
        <f>HYPERLINK("https://dexscreener.com/solana/7D7BRcBYepfi77vxySapmeqRNN1wsBBxnFPJGbH5pump?maker=54EiavhVatcFbcRHKm2swd6eB8reyib3kTkDGScoGjGK","https://dexscreener.com/solana/7D7BRcBYepfi77vxySapmeqRNN1wsBBxnFPJGbH5pump?maker=54EiavhVatcFbcRHKm2swd6eB8reyib3kTkDGScoGjGK")</f>
        <v/>
      </c>
    </row>
    <row r="136">
      <c r="A136" t="inlineStr">
        <is>
          <t>HJBHJPL6QZ5wq5sXEsEmMNPLZqxJKsQBHiRF3Hj3pump</t>
        </is>
      </c>
      <c r="B136" t="inlineStr">
        <is>
          <t>#TRUMP</t>
        </is>
      </c>
      <c r="C136" t="n">
        <v>0</v>
      </c>
      <c r="D136" t="n">
        <v>0.017</v>
      </c>
      <c r="E136" t="n">
        <v>0.04</v>
      </c>
      <c r="F136" t="n">
        <v>0.467</v>
      </c>
      <c r="G136" t="n">
        <v>0.484</v>
      </c>
      <c r="H136" t="n">
        <v>8</v>
      </c>
      <c r="I136" t="n">
        <v>8</v>
      </c>
      <c r="J136" t="n">
        <v>-1</v>
      </c>
      <c r="K136" t="n">
        <v>-1</v>
      </c>
      <c r="L136">
        <f>HYPERLINK("https://www.defined.fi/sol/HJBHJPL6QZ5wq5sXEsEmMNPLZqxJKsQBHiRF3Hj3pump?maker=54EiavhVatcFbcRHKm2swd6eB8reyib3kTkDGScoGjGK","https://www.defined.fi/sol/HJBHJPL6QZ5wq5sXEsEmMNPLZqxJKsQBHiRF3Hj3pump?maker=54EiavhVatcFbcRHKm2swd6eB8reyib3kTkDGScoGjGK")</f>
        <v/>
      </c>
      <c r="M136">
        <f>HYPERLINK("https://dexscreener.com/solana/HJBHJPL6QZ5wq5sXEsEmMNPLZqxJKsQBHiRF3Hj3pump?maker=54EiavhVatcFbcRHKm2swd6eB8reyib3kTkDGScoGjGK","https://dexscreener.com/solana/HJBHJPL6QZ5wq5sXEsEmMNPLZqxJKsQBHiRF3Hj3pump?maker=54EiavhVatcFbcRHKm2swd6eB8reyib3kTkDGScoGjGK")</f>
        <v/>
      </c>
    </row>
    <row r="137">
      <c r="A137" t="inlineStr">
        <is>
          <t>3fGoNjPohYRVPk9iJuwEW5WuURU5gmAdSRgNgeaanexQ</t>
        </is>
      </c>
      <c r="B137" t="inlineStr">
        <is>
          <t>KEYDOG</t>
        </is>
      </c>
      <c r="C137" t="n">
        <v>0</v>
      </c>
      <c r="D137" t="n">
        <v>13.66</v>
      </c>
      <c r="E137" t="n">
        <v>0.06</v>
      </c>
      <c r="F137" t="n">
        <v>234.27</v>
      </c>
      <c r="G137" t="n">
        <v>247.93</v>
      </c>
      <c r="H137" t="n">
        <v>141</v>
      </c>
      <c r="I137" t="n">
        <v>141</v>
      </c>
      <c r="J137" t="n">
        <v>-1</v>
      </c>
      <c r="K137" t="n">
        <v>-1</v>
      </c>
      <c r="L137">
        <f>HYPERLINK("https://www.defined.fi/sol/3fGoNjPohYRVPk9iJuwEW5WuURU5gmAdSRgNgeaanexQ?maker=54EiavhVatcFbcRHKm2swd6eB8reyib3kTkDGScoGjGK","https://www.defined.fi/sol/3fGoNjPohYRVPk9iJuwEW5WuURU5gmAdSRgNgeaanexQ?maker=54EiavhVatcFbcRHKm2swd6eB8reyib3kTkDGScoGjGK")</f>
        <v/>
      </c>
      <c r="M137">
        <f>HYPERLINK("https://dexscreener.com/solana/3fGoNjPohYRVPk9iJuwEW5WuURU5gmAdSRgNgeaanexQ?maker=54EiavhVatcFbcRHKm2swd6eB8reyib3kTkDGScoGjGK","https://dexscreener.com/solana/3fGoNjPohYRVPk9iJuwEW5WuURU5gmAdSRgNgeaanexQ?maker=54EiavhVatcFbcRHKm2swd6eB8reyib3kTkDGScoGjGK")</f>
        <v/>
      </c>
    </row>
    <row r="138">
      <c r="A138" t="inlineStr">
        <is>
          <t>7xKXtg2CW87d97TXJSDpbD5jBkheTqA83TZRuJosgAsU</t>
        </is>
      </c>
      <c r="B138" t="inlineStr">
        <is>
          <t>SAMO</t>
        </is>
      </c>
      <c r="C138" t="n">
        <v>0</v>
      </c>
      <c r="D138" t="n">
        <v>0.001</v>
      </c>
      <c r="E138" t="n">
        <v>0.01</v>
      </c>
      <c r="F138" t="n">
        <v>0.968</v>
      </c>
      <c r="G138" t="n">
        <v>1.25</v>
      </c>
      <c r="H138" t="n">
        <v>2</v>
      </c>
      <c r="I138" t="n">
        <v>2</v>
      </c>
      <c r="J138" t="n">
        <v>-1</v>
      </c>
      <c r="K138" t="n">
        <v>-1</v>
      </c>
      <c r="L138">
        <f>HYPERLINK("https://www.defined.fi/sol/7xKXtg2CW87d97TXJSDpbD5jBkheTqA83TZRuJosgAsU?maker=54EiavhVatcFbcRHKm2swd6eB8reyib3kTkDGScoGjGK","https://www.defined.fi/sol/7xKXtg2CW87d97TXJSDpbD5jBkheTqA83TZRuJosgAsU?maker=54EiavhVatcFbcRHKm2swd6eB8reyib3kTkDGScoGjGK")</f>
        <v/>
      </c>
      <c r="M138">
        <f>HYPERLINK("https://dexscreener.com/solana/7xKXtg2CW87d97TXJSDpbD5jBkheTqA83TZRuJosgAsU?maker=54EiavhVatcFbcRHKm2swd6eB8reyib3kTkDGScoGjGK","https://dexscreener.com/solana/7xKXtg2CW87d97TXJSDpbD5jBkheTqA83TZRuJosgAsU?maker=54EiavhVatcFbcRHKm2swd6eB8reyib3kTkDGScoGjGK")</f>
        <v/>
      </c>
    </row>
    <row r="139">
      <c r="A139" t="inlineStr">
        <is>
          <t>EvNBoWwZFF6pPpjTnNSzrurxkDfw1PGUmih1eAStpump</t>
        </is>
      </c>
      <c r="B139" t="inlineStr">
        <is>
          <t>ALPHA</t>
        </is>
      </c>
      <c r="C139" t="n">
        <v>0</v>
      </c>
      <c r="D139" t="n">
        <v>4.02</v>
      </c>
      <c r="E139" t="n">
        <v>0.02</v>
      </c>
      <c r="F139" t="n">
        <v>183.02</v>
      </c>
      <c r="G139" t="n">
        <v>187.04</v>
      </c>
      <c r="H139" t="n">
        <v>307</v>
      </c>
      <c r="I139" t="n">
        <v>307</v>
      </c>
      <c r="J139" t="n">
        <v>-1</v>
      </c>
      <c r="K139" t="n">
        <v>-1</v>
      </c>
      <c r="L139">
        <f>HYPERLINK("https://www.defined.fi/sol/EvNBoWwZFF6pPpjTnNSzrurxkDfw1PGUmih1eAStpump?maker=54EiavhVatcFbcRHKm2swd6eB8reyib3kTkDGScoGjGK","https://www.defined.fi/sol/EvNBoWwZFF6pPpjTnNSzrurxkDfw1PGUmih1eAStpump?maker=54EiavhVatcFbcRHKm2swd6eB8reyib3kTkDGScoGjGK")</f>
        <v/>
      </c>
      <c r="M139">
        <f>HYPERLINK("https://dexscreener.com/solana/EvNBoWwZFF6pPpjTnNSzrurxkDfw1PGUmih1eAStpump?maker=54EiavhVatcFbcRHKm2swd6eB8reyib3kTkDGScoGjGK","https://dexscreener.com/solana/EvNBoWwZFF6pPpjTnNSzrurxkDfw1PGUmih1eAStpump?maker=54EiavhVatcFbcRHKm2swd6eB8reyib3kTkDGScoGjGK")</f>
        <v/>
      </c>
    </row>
    <row r="140">
      <c r="A140" t="inlineStr">
        <is>
          <t>4j2gUEmfbSAacvSSd6yXo8yEzXCAUVeoXrqLVV3apump</t>
        </is>
      </c>
      <c r="B140" t="inlineStr">
        <is>
          <t>WINTER</t>
        </is>
      </c>
      <c r="C140" t="n">
        <v>0</v>
      </c>
      <c r="D140" t="n">
        <v>1.28</v>
      </c>
      <c r="E140" t="n">
        <v>0.02</v>
      </c>
      <c r="F140" t="n">
        <v>55.03</v>
      </c>
      <c r="G140" t="n">
        <v>56.31</v>
      </c>
      <c r="H140" t="n">
        <v>100</v>
      </c>
      <c r="I140" t="n">
        <v>100</v>
      </c>
      <c r="J140" t="n">
        <v>-1</v>
      </c>
      <c r="K140" t="n">
        <v>-1</v>
      </c>
      <c r="L140">
        <f>HYPERLINK("https://www.defined.fi/sol/4j2gUEmfbSAacvSSd6yXo8yEzXCAUVeoXrqLVV3apump?maker=54EiavhVatcFbcRHKm2swd6eB8reyib3kTkDGScoGjGK","https://www.defined.fi/sol/4j2gUEmfbSAacvSSd6yXo8yEzXCAUVeoXrqLVV3apump?maker=54EiavhVatcFbcRHKm2swd6eB8reyib3kTkDGScoGjGK")</f>
        <v/>
      </c>
      <c r="M140">
        <f>HYPERLINK("https://dexscreener.com/solana/4j2gUEmfbSAacvSSd6yXo8yEzXCAUVeoXrqLVV3apump?maker=54EiavhVatcFbcRHKm2swd6eB8reyib3kTkDGScoGjGK","https://dexscreener.com/solana/4j2gUEmfbSAacvSSd6yXo8yEzXCAUVeoXrqLVV3apump?maker=54EiavhVatcFbcRHKm2swd6eB8reyib3kTkDGScoGjGK")</f>
        <v/>
      </c>
    </row>
    <row r="141">
      <c r="A141" t="inlineStr">
        <is>
          <t>PzuaVAUH2tfxGZcbBR6kMxeJsBngnsPLFotGJNCtcsd</t>
        </is>
      </c>
      <c r="B141" t="inlineStr">
        <is>
          <t>ZYN</t>
        </is>
      </c>
      <c r="C141" t="n">
        <v>0</v>
      </c>
      <c r="D141" t="n">
        <v>-4.55</v>
      </c>
      <c r="E141" t="n">
        <v>-0.02</v>
      </c>
      <c r="F141" t="n">
        <v>266.14</v>
      </c>
      <c r="G141" t="n">
        <v>334.51</v>
      </c>
      <c r="H141" t="n">
        <v>113</v>
      </c>
      <c r="I141" t="n">
        <v>111</v>
      </c>
      <c r="J141" t="n">
        <v>-1</v>
      </c>
      <c r="K141" t="n">
        <v>-1</v>
      </c>
      <c r="L141">
        <f>HYPERLINK("https://www.defined.fi/sol/PzuaVAUH2tfxGZcbBR6kMxeJsBngnsPLFotGJNCtcsd?maker=54EiavhVatcFbcRHKm2swd6eB8reyib3kTkDGScoGjGK","https://www.defined.fi/sol/PzuaVAUH2tfxGZcbBR6kMxeJsBngnsPLFotGJNCtcsd?maker=54EiavhVatcFbcRHKm2swd6eB8reyib3kTkDGScoGjGK")</f>
        <v/>
      </c>
      <c r="M141">
        <f>HYPERLINK("https://dexscreener.com/solana/PzuaVAUH2tfxGZcbBR6kMxeJsBngnsPLFotGJNCtcsd?maker=54EiavhVatcFbcRHKm2swd6eB8reyib3kTkDGScoGjGK","https://dexscreener.com/solana/PzuaVAUH2tfxGZcbBR6kMxeJsBngnsPLFotGJNCtcsd?maker=54EiavhVatcFbcRHKm2swd6eB8reyib3kTkDGScoGjGK")</f>
        <v/>
      </c>
    </row>
    <row r="142">
      <c r="A142" t="inlineStr">
        <is>
          <t>8x17zMmVjJxqswjX4hNpxVPc7Tr5UabVJF3kv8TKq8Y3</t>
        </is>
      </c>
      <c r="B142" t="inlineStr">
        <is>
          <t>SAGIT</t>
        </is>
      </c>
      <c r="C142" t="n">
        <v>0</v>
      </c>
      <c r="D142" t="n">
        <v>0.035</v>
      </c>
      <c r="E142" t="n">
        <v>0.02</v>
      </c>
      <c r="F142" t="n">
        <v>1.96</v>
      </c>
      <c r="G142" t="n">
        <v>1.99</v>
      </c>
      <c r="H142" t="n">
        <v>4</v>
      </c>
      <c r="I142" t="n">
        <v>4</v>
      </c>
      <c r="J142" t="n">
        <v>-1</v>
      </c>
      <c r="K142" t="n">
        <v>-1</v>
      </c>
      <c r="L142">
        <f>HYPERLINK("https://www.defined.fi/sol/8x17zMmVjJxqswjX4hNpxVPc7Tr5UabVJF3kv8TKq8Y3?maker=54EiavhVatcFbcRHKm2swd6eB8reyib3kTkDGScoGjGK","https://www.defined.fi/sol/8x17zMmVjJxqswjX4hNpxVPc7Tr5UabVJF3kv8TKq8Y3?maker=54EiavhVatcFbcRHKm2swd6eB8reyib3kTkDGScoGjGK")</f>
        <v/>
      </c>
      <c r="M142">
        <f>HYPERLINK("https://dexscreener.com/solana/8x17zMmVjJxqswjX4hNpxVPc7Tr5UabVJF3kv8TKq8Y3?maker=54EiavhVatcFbcRHKm2swd6eB8reyib3kTkDGScoGjGK","https://dexscreener.com/solana/8x17zMmVjJxqswjX4hNpxVPc7Tr5UabVJF3kv8TKq8Y3?maker=54EiavhVatcFbcRHKm2swd6eB8reyib3kTkDGScoGjGK")</f>
        <v/>
      </c>
    </row>
    <row r="143">
      <c r="A143" t="inlineStr">
        <is>
          <t>27G8MtK7VtTcCHkpASjSDdkWWYfoqT6ggEuKidVJidD4</t>
        </is>
      </c>
      <c r="B143" t="inlineStr">
        <is>
          <t>JLP</t>
        </is>
      </c>
      <c r="C143" t="n">
        <v>0</v>
      </c>
      <c r="D143" t="n">
        <v>1.11</v>
      </c>
      <c r="E143" t="n">
        <v>0</v>
      </c>
      <c r="F143" t="n">
        <v>1974.58</v>
      </c>
      <c r="G143" t="n">
        <v>1965.21</v>
      </c>
      <c r="H143" t="n">
        <v>291</v>
      </c>
      <c r="I143" t="n">
        <v>291</v>
      </c>
      <c r="J143" t="n">
        <v>-1</v>
      </c>
      <c r="K143" t="n">
        <v>-1</v>
      </c>
      <c r="L143">
        <f>HYPERLINK("https://www.defined.fi/sol/27G8MtK7VtTcCHkpASjSDdkWWYfoqT6ggEuKidVJidD4?maker=54EiavhVatcFbcRHKm2swd6eB8reyib3kTkDGScoGjGK","https://www.defined.fi/sol/27G8MtK7VtTcCHkpASjSDdkWWYfoqT6ggEuKidVJidD4?maker=54EiavhVatcFbcRHKm2swd6eB8reyib3kTkDGScoGjGK")</f>
        <v/>
      </c>
      <c r="M143">
        <f>HYPERLINK("https://dexscreener.com/solana/27G8MtK7VtTcCHkpASjSDdkWWYfoqT6ggEuKidVJidD4?maker=54EiavhVatcFbcRHKm2swd6eB8reyib3kTkDGScoGjGK","https://dexscreener.com/solana/27G8MtK7VtTcCHkpASjSDdkWWYfoqT6ggEuKidVJidD4?maker=54EiavhVatcFbcRHKm2swd6eB8reyib3kTkDGScoGjGK")</f>
        <v/>
      </c>
    </row>
    <row r="144">
      <c r="A144" t="inlineStr">
        <is>
          <t>6CNHDCzD5RkvBWxxyokQQNQPjFWgoHF94D7BmC73X6ZK</t>
        </is>
      </c>
      <c r="B144" t="inlineStr">
        <is>
          <t>GECKO</t>
        </is>
      </c>
      <c r="C144" t="n">
        <v>0</v>
      </c>
      <c r="D144" t="n">
        <v>0.504</v>
      </c>
      <c r="E144" t="n">
        <v>0.05</v>
      </c>
      <c r="F144" t="n">
        <v>9.880000000000001</v>
      </c>
      <c r="G144" t="n">
        <v>9.85</v>
      </c>
      <c r="H144" t="n">
        <v>40</v>
      </c>
      <c r="I144" t="n">
        <v>39</v>
      </c>
      <c r="J144" t="n">
        <v>-1</v>
      </c>
      <c r="K144" t="n">
        <v>-1</v>
      </c>
      <c r="L144">
        <f>HYPERLINK("https://www.defined.fi/sol/6CNHDCzD5RkvBWxxyokQQNQPjFWgoHF94D7BmC73X6ZK?maker=54EiavhVatcFbcRHKm2swd6eB8reyib3kTkDGScoGjGK","https://www.defined.fi/sol/6CNHDCzD5RkvBWxxyokQQNQPjFWgoHF94D7BmC73X6ZK?maker=54EiavhVatcFbcRHKm2swd6eB8reyib3kTkDGScoGjGK")</f>
        <v/>
      </c>
      <c r="M144">
        <f>HYPERLINK("https://dexscreener.com/solana/6CNHDCzD5RkvBWxxyokQQNQPjFWgoHF94D7BmC73X6ZK?maker=54EiavhVatcFbcRHKm2swd6eB8reyib3kTkDGScoGjGK","https://dexscreener.com/solana/6CNHDCzD5RkvBWxxyokQQNQPjFWgoHF94D7BmC73X6ZK?maker=54EiavhVatcFbcRHKm2swd6eB8reyib3kTkDGScoGjGK")</f>
        <v/>
      </c>
    </row>
    <row r="145">
      <c r="A145" t="inlineStr">
        <is>
          <t>4Hcm1TfA1MvVhCQHvJCcKL7ymUhJZAV7P439H5ZHnKRh</t>
        </is>
      </c>
      <c r="B145" t="inlineStr">
        <is>
          <t>test</t>
        </is>
      </c>
      <c r="C145" t="n">
        <v>0</v>
      </c>
      <c r="D145" t="n">
        <v>0.033</v>
      </c>
      <c r="E145" t="n">
        <v>0.01</v>
      </c>
      <c r="F145" t="n">
        <v>3.21</v>
      </c>
      <c r="G145" t="n">
        <v>3.24</v>
      </c>
      <c r="H145" t="n">
        <v>3</v>
      </c>
      <c r="I145" t="n">
        <v>3</v>
      </c>
      <c r="J145" t="n">
        <v>-1</v>
      </c>
      <c r="K145" t="n">
        <v>-1</v>
      </c>
      <c r="L145">
        <f>HYPERLINK("https://www.defined.fi/sol/4Hcm1TfA1MvVhCQHvJCcKL7ymUhJZAV7P439H5ZHnKRh?maker=54EiavhVatcFbcRHKm2swd6eB8reyib3kTkDGScoGjGK","https://www.defined.fi/sol/4Hcm1TfA1MvVhCQHvJCcKL7ymUhJZAV7P439H5ZHnKRh?maker=54EiavhVatcFbcRHKm2swd6eB8reyib3kTkDGScoGjGK")</f>
        <v/>
      </c>
      <c r="M145">
        <f>HYPERLINK("https://dexscreener.com/solana/4Hcm1TfA1MvVhCQHvJCcKL7ymUhJZAV7P439H5ZHnKRh?maker=54EiavhVatcFbcRHKm2swd6eB8reyib3kTkDGScoGjGK","https://dexscreener.com/solana/4Hcm1TfA1MvVhCQHvJCcKL7ymUhJZAV7P439H5ZHnKRh?maker=54EiavhVatcFbcRHKm2swd6eB8reyib3kTkDGScoGjGK")</f>
        <v/>
      </c>
    </row>
    <row r="146">
      <c r="A146" t="inlineStr">
        <is>
          <t>Faf89929Ni9fbg4gmVZTca7eW6NFg877Jqn6MizT3Gvw</t>
        </is>
      </c>
      <c r="B146" t="inlineStr">
        <is>
          <t>$WOLF</t>
        </is>
      </c>
      <c r="C146" t="n">
        <v>0</v>
      </c>
      <c r="D146" t="n">
        <v>0.056</v>
      </c>
      <c r="E146" t="n">
        <v>0.01</v>
      </c>
      <c r="F146" t="n">
        <v>8.359999999999999</v>
      </c>
      <c r="G146" t="n">
        <v>8.449999999999999</v>
      </c>
      <c r="H146" t="n">
        <v>23</v>
      </c>
      <c r="I146" t="n">
        <v>23</v>
      </c>
      <c r="J146" t="n">
        <v>-1</v>
      </c>
      <c r="K146" t="n">
        <v>-1</v>
      </c>
      <c r="L146">
        <f>HYPERLINK("https://www.defined.fi/sol/Faf89929Ni9fbg4gmVZTca7eW6NFg877Jqn6MizT3Gvw?maker=54EiavhVatcFbcRHKm2swd6eB8reyib3kTkDGScoGjGK","https://www.defined.fi/sol/Faf89929Ni9fbg4gmVZTca7eW6NFg877Jqn6MizT3Gvw?maker=54EiavhVatcFbcRHKm2swd6eB8reyib3kTkDGScoGjGK")</f>
        <v/>
      </c>
      <c r="M146">
        <f>HYPERLINK("https://dexscreener.com/solana/Faf89929Ni9fbg4gmVZTca7eW6NFg877Jqn6MizT3Gvw?maker=54EiavhVatcFbcRHKm2swd6eB8reyib3kTkDGScoGjGK","https://dexscreener.com/solana/Faf89929Ni9fbg4gmVZTca7eW6NFg877Jqn6MizT3Gvw?maker=54EiavhVatcFbcRHKm2swd6eB8reyib3kTkDGScoGjGK")</f>
        <v/>
      </c>
    </row>
    <row r="147">
      <c r="A147" t="inlineStr">
        <is>
          <t>A8vJzs6ygbZQyYLf9FKund8j3pDfUzxBeje8rJiypump</t>
        </is>
      </c>
      <c r="B147" t="inlineStr">
        <is>
          <t>omni</t>
        </is>
      </c>
      <c r="C147" t="n">
        <v>0</v>
      </c>
      <c r="D147" t="n">
        <v>-0.405</v>
      </c>
      <c r="E147" t="n">
        <v>-0.03</v>
      </c>
      <c r="F147" t="n">
        <v>11.6</v>
      </c>
      <c r="G147" t="n">
        <v>17.99</v>
      </c>
      <c r="H147" t="n">
        <v>15</v>
      </c>
      <c r="I147" t="n">
        <v>18</v>
      </c>
      <c r="J147" t="n">
        <v>-1</v>
      </c>
      <c r="K147" t="n">
        <v>-1</v>
      </c>
      <c r="L147">
        <f>HYPERLINK("https://www.defined.fi/sol/A8vJzs6ygbZQyYLf9FKund8j3pDfUzxBeje8rJiypump?maker=54EiavhVatcFbcRHKm2swd6eB8reyib3kTkDGScoGjGK","https://www.defined.fi/sol/A8vJzs6ygbZQyYLf9FKund8j3pDfUzxBeje8rJiypump?maker=54EiavhVatcFbcRHKm2swd6eB8reyib3kTkDGScoGjGK")</f>
        <v/>
      </c>
      <c r="M147">
        <f>HYPERLINK("https://dexscreener.com/solana/A8vJzs6ygbZQyYLf9FKund8j3pDfUzxBeje8rJiypump?maker=54EiavhVatcFbcRHKm2swd6eB8reyib3kTkDGScoGjGK","https://dexscreener.com/solana/A8vJzs6ygbZQyYLf9FKund8j3pDfUzxBeje8rJiypump?maker=54EiavhVatcFbcRHKm2swd6eB8reyib3kTkDGScoGjGK")</f>
        <v/>
      </c>
    </row>
    <row r="148">
      <c r="A148" t="inlineStr">
        <is>
          <t>92EcDYWSA9YRhtmPWzUFqPyzDfkjF7AkF8AxVJt5LXYM</t>
        </is>
      </c>
      <c r="B148" t="inlineStr">
        <is>
          <t>KABOSU</t>
        </is>
      </c>
      <c r="C148" t="n">
        <v>0</v>
      </c>
      <c r="D148" t="n">
        <v>1.22</v>
      </c>
      <c r="E148" t="n">
        <v>0.02</v>
      </c>
      <c r="F148" t="n">
        <v>52.43</v>
      </c>
      <c r="G148" t="n">
        <v>53.65</v>
      </c>
      <c r="H148" t="n">
        <v>148</v>
      </c>
      <c r="I148" t="n">
        <v>148</v>
      </c>
      <c r="J148" t="n">
        <v>-1</v>
      </c>
      <c r="K148" t="n">
        <v>-1</v>
      </c>
      <c r="L148">
        <f>HYPERLINK("https://www.defined.fi/sol/92EcDYWSA9YRhtmPWzUFqPyzDfkjF7AkF8AxVJt5LXYM?maker=54EiavhVatcFbcRHKm2swd6eB8reyib3kTkDGScoGjGK","https://www.defined.fi/sol/92EcDYWSA9YRhtmPWzUFqPyzDfkjF7AkF8AxVJt5LXYM?maker=54EiavhVatcFbcRHKm2swd6eB8reyib3kTkDGScoGjGK")</f>
        <v/>
      </c>
      <c r="M148">
        <f>HYPERLINK("https://dexscreener.com/solana/92EcDYWSA9YRhtmPWzUFqPyzDfkjF7AkF8AxVJt5LXYM?maker=54EiavhVatcFbcRHKm2swd6eB8reyib3kTkDGScoGjGK","https://dexscreener.com/solana/92EcDYWSA9YRhtmPWzUFqPyzDfkjF7AkF8AxVJt5LXYM?maker=54EiavhVatcFbcRHKm2swd6eB8reyib3kTkDGScoGjGK")</f>
        <v/>
      </c>
    </row>
    <row r="149">
      <c r="A149" t="inlineStr">
        <is>
          <t>9JhFqCA21MoAXs2PTaeqNQp2XngPn1PgYr2rsEVCpump</t>
        </is>
      </c>
      <c r="B149" t="inlineStr">
        <is>
          <t>OPUS</t>
        </is>
      </c>
      <c r="C149" t="n">
        <v>0</v>
      </c>
      <c r="D149" t="n">
        <v>7.29</v>
      </c>
      <c r="E149" t="n">
        <v>0.03</v>
      </c>
      <c r="F149" t="n">
        <v>269.61</v>
      </c>
      <c r="G149" t="n">
        <v>276.9</v>
      </c>
      <c r="H149" t="n">
        <v>411</v>
      </c>
      <c r="I149" t="n">
        <v>411</v>
      </c>
      <c r="J149" t="n">
        <v>-1</v>
      </c>
      <c r="K149" t="n">
        <v>-1</v>
      </c>
      <c r="L149">
        <f>HYPERLINK("https://www.defined.fi/sol/9JhFqCA21MoAXs2PTaeqNQp2XngPn1PgYr2rsEVCpump?maker=54EiavhVatcFbcRHKm2swd6eB8reyib3kTkDGScoGjGK","https://www.defined.fi/sol/9JhFqCA21MoAXs2PTaeqNQp2XngPn1PgYr2rsEVCpump?maker=54EiavhVatcFbcRHKm2swd6eB8reyib3kTkDGScoGjGK")</f>
        <v/>
      </c>
      <c r="M149">
        <f>HYPERLINK("https://dexscreener.com/solana/9JhFqCA21MoAXs2PTaeqNQp2XngPn1PgYr2rsEVCpump?maker=54EiavhVatcFbcRHKm2swd6eB8reyib3kTkDGScoGjGK","https://dexscreener.com/solana/9JhFqCA21MoAXs2PTaeqNQp2XngPn1PgYr2rsEVCpump?maker=54EiavhVatcFbcRHKm2swd6eB8reyib3kTkDGScoGjGK")</f>
        <v/>
      </c>
    </row>
    <row r="150">
      <c r="A150" t="inlineStr">
        <is>
          <t>FAJW358HjJ2mHXSHbHyxghfVGzX5SBoupdjRr2y9pump</t>
        </is>
      </c>
      <c r="B150" t="inlineStr">
        <is>
          <t>sonny</t>
        </is>
      </c>
      <c r="C150" t="n">
        <v>0</v>
      </c>
      <c r="D150" t="n">
        <v>0.061</v>
      </c>
      <c r="E150" t="n">
        <v>0.01</v>
      </c>
      <c r="F150" t="n">
        <v>4.39</v>
      </c>
      <c r="G150" t="n">
        <v>4.45</v>
      </c>
      <c r="H150" t="n">
        <v>13</v>
      </c>
      <c r="I150" t="n">
        <v>13</v>
      </c>
      <c r="J150" t="n">
        <v>-1</v>
      </c>
      <c r="K150" t="n">
        <v>-1</v>
      </c>
      <c r="L150">
        <f>HYPERLINK("https://www.defined.fi/sol/FAJW358HjJ2mHXSHbHyxghfVGzX5SBoupdjRr2y9pump?maker=54EiavhVatcFbcRHKm2swd6eB8reyib3kTkDGScoGjGK","https://www.defined.fi/sol/FAJW358HjJ2mHXSHbHyxghfVGzX5SBoupdjRr2y9pump?maker=54EiavhVatcFbcRHKm2swd6eB8reyib3kTkDGScoGjGK")</f>
        <v/>
      </c>
      <c r="M150">
        <f>HYPERLINK("https://dexscreener.com/solana/FAJW358HjJ2mHXSHbHyxghfVGzX5SBoupdjRr2y9pump?maker=54EiavhVatcFbcRHKm2swd6eB8reyib3kTkDGScoGjGK","https://dexscreener.com/solana/FAJW358HjJ2mHXSHbHyxghfVGzX5SBoupdjRr2y9pump?maker=54EiavhVatcFbcRHKm2swd6eB8reyib3kTkDGScoGjGK")</f>
        <v/>
      </c>
    </row>
    <row r="151">
      <c r="A151" t="inlineStr">
        <is>
          <t>4DEFCb5t4Ww2YScco6mUhQNCpkB76ps1ev8nbNfvpump</t>
        </is>
      </c>
      <c r="B151" t="inlineStr">
        <is>
          <t>FIC</t>
        </is>
      </c>
      <c r="C151" t="n">
        <v>0</v>
      </c>
      <c r="D151" t="n">
        <v>1.33</v>
      </c>
      <c r="E151" t="n">
        <v>0.04</v>
      </c>
      <c r="F151" t="n">
        <v>32.13</v>
      </c>
      <c r="G151" t="n">
        <v>33.46</v>
      </c>
      <c r="H151" t="n">
        <v>108</v>
      </c>
      <c r="I151" t="n">
        <v>108</v>
      </c>
      <c r="J151" t="n">
        <v>-1</v>
      </c>
      <c r="K151" t="n">
        <v>-1</v>
      </c>
      <c r="L151">
        <f>HYPERLINK("https://www.defined.fi/sol/4DEFCb5t4Ww2YScco6mUhQNCpkB76ps1ev8nbNfvpump?maker=54EiavhVatcFbcRHKm2swd6eB8reyib3kTkDGScoGjGK","https://www.defined.fi/sol/4DEFCb5t4Ww2YScco6mUhQNCpkB76ps1ev8nbNfvpump?maker=54EiavhVatcFbcRHKm2swd6eB8reyib3kTkDGScoGjGK")</f>
        <v/>
      </c>
      <c r="M151">
        <f>HYPERLINK("https://dexscreener.com/solana/4DEFCb5t4Ww2YScco6mUhQNCpkB76ps1ev8nbNfvpump?maker=54EiavhVatcFbcRHKm2swd6eB8reyib3kTkDGScoGjGK","https://dexscreener.com/solana/4DEFCb5t4Ww2YScco6mUhQNCpkB76ps1ev8nbNfvpump?maker=54EiavhVatcFbcRHKm2swd6eB8reyib3kTkDGScoGjGK")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2024-10-20T15:37:32Z</dcterms:created>
  <dcterms:modified xsi:type="dcterms:W3CDTF">2024-10-20T15:37:32Z</dcterms:modified>
</cp:coreProperties>
</file>