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F:\MYCode\findalao\finddalao_sol\src\librarydata\dalao_pnl_gmgn\"/>
    </mc:Choice>
  </mc:AlternateContent>
  <xr:revisionPtr revIDLastSave="0" documentId="13_ncr:1_{1E08E448-2A54-4D6E-ADD5-0E78AB913957}" xr6:coauthVersionLast="47" xr6:coauthVersionMax="47" xr10:uidLastSave="{00000000-0000-0000-0000-000000000000}"/>
  <bookViews>
    <workbookView xWindow="195" yWindow="1035" windowWidth="19815" windowHeight="12675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M252" i="1" l="1"/>
  <c r="L252" i="1"/>
  <c r="M251" i="1"/>
  <c r="L251" i="1"/>
  <c r="M250" i="1"/>
  <c r="L250" i="1"/>
  <c r="M249" i="1"/>
  <c r="L249" i="1"/>
  <c r="M248" i="1"/>
  <c r="L248" i="1"/>
  <c r="M247" i="1"/>
  <c r="L247" i="1"/>
  <c r="M246" i="1"/>
  <c r="L246" i="1"/>
  <c r="M245" i="1"/>
  <c r="L245" i="1"/>
  <c r="M244" i="1"/>
  <c r="L244" i="1"/>
  <c r="M243" i="1"/>
  <c r="L243" i="1"/>
  <c r="M242" i="1"/>
  <c r="L242" i="1"/>
  <c r="M241" i="1"/>
  <c r="L241" i="1"/>
  <c r="M240" i="1"/>
  <c r="L240" i="1"/>
  <c r="M239" i="1"/>
  <c r="L239" i="1"/>
  <c r="M238" i="1"/>
  <c r="L238" i="1"/>
  <c r="M237" i="1"/>
  <c r="L237" i="1"/>
  <c r="M236" i="1"/>
  <c r="L236" i="1"/>
  <c r="M235" i="1"/>
  <c r="L235" i="1"/>
  <c r="M234" i="1"/>
  <c r="L234" i="1"/>
  <c r="M233" i="1"/>
  <c r="L233" i="1"/>
  <c r="M232" i="1"/>
  <c r="L232" i="1"/>
  <c r="M231" i="1"/>
  <c r="L231" i="1"/>
  <c r="M230" i="1"/>
  <c r="L230" i="1"/>
  <c r="M229" i="1"/>
  <c r="L229" i="1"/>
  <c r="M228" i="1"/>
  <c r="L228" i="1"/>
  <c r="M227" i="1"/>
  <c r="L227" i="1"/>
  <c r="M226" i="1"/>
  <c r="L226" i="1"/>
  <c r="M225" i="1"/>
  <c r="L225" i="1"/>
  <c r="M224" i="1"/>
  <c r="L224" i="1"/>
  <c r="M223" i="1"/>
  <c r="L223" i="1"/>
  <c r="M222" i="1"/>
  <c r="L222" i="1"/>
  <c r="M221" i="1"/>
  <c r="L221" i="1"/>
  <c r="M220" i="1"/>
  <c r="L220" i="1"/>
  <c r="M219" i="1"/>
  <c r="L219" i="1"/>
  <c r="M218" i="1"/>
  <c r="L218" i="1"/>
  <c r="M217" i="1"/>
  <c r="L217" i="1"/>
  <c r="M216" i="1"/>
  <c r="L216" i="1"/>
  <c r="M215" i="1"/>
  <c r="L215" i="1"/>
  <c r="M214" i="1"/>
  <c r="L214" i="1"/>
  <c r="M213" i="1"/>
  <c r="L213" i="1"/>
  <c r="M212" i="1"/>
  <c r="L212" i="1"/>
  <c r="M211" i="1"/>
  <c r="L211" i="1"/>
  <c r="M210" i="1"/>
  <c r="L210" i="1"/>
  <c r="M209" i="1"/>
  <c r="L209" i="1"/>
  <c r="M208" i="1"/>
  <c r="L208" i="1"/>
  <c r="M207" i="1"/>
  <c r="L207" i="1"/>
  <c r="M206" i="1"/>
  <c r="L206" i="1"/>
  <c r="M205" i="1"/>
  <c r="L205" i="1"/>
  <c r="M204" i="1"/>
  <c r="L204" i="1"/>
  <c r="M203" i="1"/>
  <c r="L203" i="1"/>
  <c r="M202" i="1"/>
  <c r="L202" i="1"/>
  <c r="M201" i="1"/>
  <c r="L201" i="1"/>
  <c r="M200" i="1"/>
  <c r="L200" i="1"/>
  <c r="M199" i="1"/>
  <c r="L199" i="1"/>
  <c r="M198" i="1"/>
  <c r="L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M185" i="1"/>
  <c r="L185" i="1"/>
  <c r="M184" i="1"/>
  <c r="L184" i="1"/>
  <c r="M183" i="1"/>
  <c r="L183" i="1"/>
  <c r="M182" i="1"/>
  <c r="L182" i="1"/>
  <c r="M181" i="1"/>
  <c r="L181" i="1"/>
  <c r="M180" i="1"/>
  <c r="L180" i="1"/>
  <c r="M179" i="1"/>
  <c r="L179" i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171" i="1"/>
  <c r="M170" i="1"/>
  <c r="L170" i="1"/>
  <c r="M169" i="1"/>
  <c r="L169" i="1"/>
  <c r="M168" i="1"/>
  <c r="L168" i="1"/>
  <c r="M167" i="1"/>
  <c r="L167" i="1"/>
  <c r="M166" i="1"/>
  <c r="L166" i="1"/>
  <c r="M165" i="1"/>
  <c r="L165" i="1"/>
  <c r="M164" i="1"/>
  <c r="L164" i="1"/>
  <c r="M163" i="1"/>
  <c r="L163" i="1"/>
  <c r="M162" i="1"/>
  <c r="L162" i="1"/>
  <c r="M161" i="1"/>
  <c r="L161" i="1"/>
  <c r="M160" i="1"/>
  <c r="L160" i="1"/>
  <c r="M159" i="1"/>
  <c r="L159" i="1"/>
  <c r="M158" i="1"/>
  <c r="L158" i="1"/>
  <c r="M157" i="1"/>
  <c r="L157" i="1"/>
  <c r="M156" i="1"/>
  <c r="L156" i="1"/>
  <c r="M155" i="1"/>
  <c r="L155" i="1"/>
  <c r="M154" i="1"/>
  <c r="L154" i="1"/>
  <c r="M153" i="1"/>
  <c r="L153" i="1"/>
  <c r="M152" i="1"/>
  <c r="L152" i="1"/>
  <c r="M151" i="1"/>
  <c r="L151" i="1"/>
  <c r="M150" i="1"/>
  <c r="L150" i="1"/>
  <c r="M149" i="1"/>
  <c r="L149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M137" i="1"/>
  <c r="L137" i="1"/>
  <c r="M136" i="1"/>
  <c r="L136" i="1"/>
  <c r="M135" i="1"/>
  <c r="L135" i="1"/>
  <c r="M134" i="1"/>
  <c r="L134" i="1"/>
  <c r="M133" i="1"/>
  <c r="L133" i="1"/>
  <c r="M132" i="1"/>
  <c r="L132" i="1"/>
  <c r="M131" i="1"/>
  <c r="L131" i="1"/>
  <c r="M130" i="1"/>
  <c r="L130" i="1"/>
  <c r="M129" i="1"/>
  <c r="L129" i="1"/>
  <c r="M128" i="1"/>
  <c r="L128" i="1"/>
  <c r="M127" i="1"/>
  <c r="L127" i="1"/>
  <c r="M126" i="1"/>
  <c r="L126" i="1"/>
  <c r="M125" i="1"/>
  <c r="L125" i="1"/>
  <c r="M124" i="1"/>
  <c r="L124" i="1"/>
  <c r="M123" i="1"/>
  <c r="L123" i="1"/>
  <c r="M122" i="1"/>
  <c r="L122" i="1"/>
  <c r="M121" i="1"/>
  <c r="L121" i="1"/>
  <c r="M120" i="1"/>
  <c r="L120" i="1"/>
  <c r="M119" i="1"/>
  <c r="L119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M110" i="1"/>
  <c r="L110" i="1"/>
  <c r="M109" i="1"/>
  <c r="L109" i="1"/>
  <c r="M108" i="1"/>
  <c r="L108" i="1"/>
  <c r="M107" i="1"/>
  <c r="L107" i="1"/>
  <c r="M106" i="1"/>
  <c r="L106" i="1"/>
  <c r="M105" i="1"/>
  <c r="L105" i="1"/>
  <c r="M104" i="1"/>
  <c r="L104" i="1"/>
  <c r="M103" i="1"/>
  <c r="L103" i="1"/>
  <c r="M102" i="1"/>
  <c r="L102" i="1"/>
  <c r="M101" i="1"/>
  <c r="L101" i="1"/>
  <c r="M100" i="1"/>
  <c r="L100" i="1"/>
  <c r="M99" i="1"/>
  <c r="L99" i="1"/>
  <c r="M98" i="1"/>
  <c r="L98" i="1"/>
  <c r="M97" i="1"/>
  <c r="L97" i="1"/>
  <c r="M96" i="1"/>
  <c r="L96" i="1"/>
  <c r="M95" i="1"/>
  <c r="L95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M55" i="1"/>
  <c r="L55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  <c r="M4" i="1"/>
  <c r="L4" i="1"/>
  <c r="M3" i="1"/>
  <c r="L3" i="1"/>
  <c r="M2" i="1"/>
  <c r="L2" i="1"/>
</calcChain>
</file>

<file path=xl/sharedStrings.xml><?xml version="1.0" encoding="utf-8"?>
<sst xmlns="http://schemas.openxmlformats.org/spreadsheetml/2006/main" count="513" uniqueCount="505">
  <si>
    <t>tokenaddress</t>
  </si>
  <si>
    <t>tokenname</t>
  </si>
  <si>
    <t>last_active</t>
  </si>
  <si>
    <t>profit_eth</t>
  </si>
  <si>
    <t>profit_percent</t>
  </si>
  <si>
    <t>buy_eth</t>
  </si>
  <si>
    <t>sell_eth</t>
  </si>
  <si>
    <t>30d_txns_buy</t>
  </si>
  <si>
    <t>30d_txns_sell</t>
  </si>
  <si>
    <t>isnengen</t>
  </si>
  <si>
    <t>beizhu</t>
  </si>
  <si>
    <t>definedurl</t>
  </si>
  <si>
    <t>dexurl</t>
  </si>
  <si>
    <t>4yTFp3Jfruinyshmu2orE1n5YgRCipt6jKjZd8MpdBNZ</t>
  </si>
  <si>
    <t>II</t>
  </si>
  <si>
    <t>GmFMTyowhyibYhT4R8B8HtCDmTr9sWBsXMkTsw7Hpump</t>
  </si>
  <si>
    <t>AIMOTHER</t>
  </si>
  <si>
    <t>56NAB2A79mNWCG1p4MkpDbJt4HFLFTYb6PWYoA4npump</t>
  </si>
  <si>
    <t>FRIES</t>
  </si>
  <si>
    <t>8QLTsTnPN4XxTP4ZU7osE4j5XpTmJWRDNQmjLzncpump</t>
  </si>
  <si>
    <t>BURZEN</t>
  </si>
  <si>
    <t>BvqEDCSnQG9N5muFgsgds5w9M9m8ow1WeZ4XeF7tpump</t>
  </si>
  <si>
    <t>Angel</t>
  </si>
  <si>
    <t>Chp9pGGSDAv97mdkCGC2ZMfgZYMwFJrTR4kDReTCpump</t>
  </si>
  <si>
    <t>CODIE</t>
  </si>
  <si>
    <t>5xVzdK9pKyoziFzdvW4MY2aPVxqZMc59gcEExSjdpump</t>
  </si>
  <si>
    <t>Omega</t>
  </si>
  <si>
    <t>85jxm3jqjnhJ8WQnNEE87RvSogdf3FvivWnTWA2rpump</t>
  </si>
  <si>
    <t>SHREK</t>
  </si>
  <si>
    <t>7G5DM7Jy7TMWKgH313tA3vF6AqHpbHP4TWZzpTVLWv9c</t>
  </si>
  <si>
    <t>RTR</t>
  </si>
  <si>
    <t>Ujgxis6SncBReBhvhKshjveErWBGGuBTjEfkbskpump</t>
  </si>
  <si>
    <t>MAGA</t>
  </si>
  <si>
    <t>HWAi5rH9x66ieEZMvzzrW6eJD7HTm62pBqnxutNJpump</t>
  </si>
  <si>
    <t>cthulu</t>
  </si>
  <si>
    <t>EodtMbupUYuMkSaAtQEPkVSTVfvuDcRcnDCoCyqqpump</t>
  </si>
  <si>
    <t>nsfa</t>
  </si>
  <si>
    <t>4kxFkKXN448u9ckpWRdKCsjwp6BbES4JUeCsiBA7pump</t>
  </si>
  <si>
    <t>CHACO</t>
  </si>
  <si>
    <t>dFVMDELpHeSL4CfCmNiuGS6XRyxSAgP7AwW266Lpump</t>
  </si>
  <si>
    <t>cog/acc</t>
  </si>
  <si>
    <t>5AFpf9H8CPpmHe9gmwZYQPtup3MDZ887PUxvY1yapump</t>
  </si>
  <si>
    <t>glados-137</t>
  </si>
  <si>
    <t>yJcC48AWnaFQxb4CfZY6U19aQr3Pw6RKVhuGCLVpump</t>
  </si>
  <si>
    <t>WoTF</t>
  </si>
  <si>
    <t>6J2cEW7MuawwTnSCx5YEcpSTHPnfCeNKqctntecSS4Xq</t>
  </si>
  <si>
    <t>NIGGAI</t>
  </si>
  <si>
    <t>49jbJ6CXkYT2WBMPL2c1mYrjjCE3JeR4GoovRDuxpump</t>
  </si>
  <si>
    <t>NEKO</t>
  </si>
  <si>
    <t>9wtFqbMCFDLwgEboVs3WJhVG2VgwdFBo3osqtqgXpump</t>
  </si>
  <si>
    <t>TEAPOT</t>
  </si>
  <si>
    <t>umgcPr2uQHzmCerCu6kSPBiaUdMWZewRRQmQ54Apump</t>
  </si>
  <si>
    <t>Taylor</t>
  </si>
  <si>
    <t>B9AFujzySVQ4Xz1cTA89f1k94utp9v3BYME2B3rpump</t>
  </si>
  <si>
    <t>MONGO</t>
  </si>
  <si>
    <t>6vRaTUgv5iinhnJyYuTEmScJxNmM7hTDBpykLkAgpump</t>
  </si>
  <si>
    <t>HUMAN</t>
  </si>
  <si>
    <t>ETZDTrZp1tWSTPHf22cyUXiv5xGzXuBFEwJAsE8ypump</t>
  </si>
  <si>
    <t>xcog</t>
  </si>
  <si>
    <t>2rqP6q8oCKMLFpDKHRXktLnLDVNHLBkKeQdUwhp6pump</t>
  </si>
  <si>
    <t>Phil</t>
  </si>
  <si>
    <t>CUzSRjBvqFFq45mg6j9oyQrDxyUTHEKM2xqKzDkZpump</t>
  </si>
  <si>
    <t>SYDNEY</t>
  </si>
  <si>
    <t>41revsxLUZnoiUQoMT9eBVCzi4cs8Xbs48rp53gcpump</t>
  </si>
  <si>
    <t>ROKO</t>
  </si>
  <si>
    <t>mchXra9PGqbMPuJ5FW9YxkkoSVKWAhyu5xP5tk4pump</t>
  </si>
  <si>
    <t>Gaia</t>
  </si>
  <si>
    <t>FUokreWZVmM2nZpNK52y8USu8bT66DMKT7jDmtGXpump</t>
  </si>
  <si>
    <t>GOATED</t>
  </si>
  <si>
    <t>75vq3ZhQZmkdvZZi1a4xS3Gs8muifwf9AXn3q62Xpump</t>
  </si>
  <si>
    <t>OLFACTORY</t>
  </si>
  <si>
    <t>D8qdqYgbLYsJoERVgsybzwnumoBu3rpmrw4wrV7xpump</t>
  </si>
  <si>
    <t>AINFT</t>
  </si>
  <si>
    <t>3kg4VyqNVFzNZi1w5j5A4EuoATCa8Eqieo9tLTJfpump</t>
  </si>
  <si>
    <t>Jug</t>
  </si>
  <si>
    <t>GYdZufCSHae5oKuqZNGzjBpjEmXcpmZxfSFYHrqNpump</t>
  </si>
  <si>
    <t>TROLL</t>
  </si>
  <si>
    <t>FVvqeBqqKWCG8aYe5ycdWx59pbhZXLZ1a1MeGjATVi2o</t>
  </si>
  <si>
    <t>vie</t>
  </si>
  <si>
    <t>3wvXyG73zNafgZWvthR96YLfWmoLJwbsaFJyTQ9ppump</t>
  </si>
  <si>
    <t>J.A.T</t>
  </si>
  <si>
    <t>27WT4WAfX7uUYm4TQiztvM2ZPwHZJWxzkDLggxB4pump</t>
  </si>
  <si>
    <t>ABYSS</t>
  </si>
  <si>
    <t>8AS9yeGsAwvTs9gCDKMmB2MgX8NiSvv4uppH61yqpump</t>
  </si>
  <si>
    <t>$horny</t>
  </si>
  <si>
    <t>DPfhZt2wjTYTsA3JjNEJCDyX3Rn1ef8sbje6AMGDpump</t>
  </si>
  <si>
    <t>soliloquy</t>
  </si>
  <si>
    <t>PD11M8MB8qQUAiWzyEK4JwfS8rt7Set6av6a5JYpump</t>
  </si>
  <si>
    <t>AICRYNODE</t>
  </si>
  <si>
    <t>4eY5My4H9fvy1DxSVMmUc7vwvj3rXznSvrJvYiRCpump</t>
  </si>
  <si>
    <t>shnork</t>
  </si>
  <si>
    <t>7VQnrD2345cCND6t85AqtZkpuos5xdjo5qbP88H4pump</t>
  </si>
  <si>
    <t>XENO</t>
  </si>
  <si>
    <t>7QLdJL2S9Dbe4NvqHzxM47TxqMBm9BWcFTCTVDWbpump</t>
  </si>
  <si>
    <t>FSICAI</t>
  </si>
  <si>
    <t>7WMh8NGrjgqQGUF8UX6GRwAAAfVJ57EvgzvDsgEmpump</t>
  </si>
  <si>
    <t>teno</t>
  </si>
  <si>
    <t>CVByxssq5MRkzCRNL7sgmb5SQnbtFZHDqhm9ADkDpump</t>
  </si>
  <si>
    <t>roon</t>
  </si>
  <si>
    <t>HFKwqLJE2QvK64JF6WV2boteW39fZMc4PDehKSkb2YsG</t>
  </si>
  <si>
    <t>FEEL</t>
  </si>
  <si>
    <t>62hntRDMKf7TK5rPKZ4NDJbZ2tkYbh9RhXBwH2USpump</t>
  </si>
  <si>
    <t>NIGGTARDIO</t>
  </si>
  <si>
    <t>Ah7J1AqAHuE25JkUJns6bk3gTvn4TQzV5tcLnUX1pump</t>
  </si>
  <si>
    <t>SHARKAI</t>
  </si>
  <si>
    <t>26aKs1XG8rUnBCLDDF2x9sy479etGu24se1Emc1Spump</t>
  </si>
  <si>
    <t>Karen</t>
  </si>
  <si>
    <t>AH7RKKZbjsneJyLTMsQxtCKDAEA19iBGRQBj3nwzpump</t>
  </si>
  <si>
    <t>PROUD</t>
  </si>
  <si>
    <t>2iUjTW4ZH4J6FqtAoUmvioimFGqn3VLegcd1PnRipump</t>
  </si>
  <si>
    <t>AIA</t>
  </si>
  <si>
    <t>hRo6XJr7ZxFfxDY548GsDjFYiD1FGEUtvntqDf7pump</t>
  </si>
  <si>
    <t>AUDREY</t>
  </si>
  <si>
    <t>9y5KUMLzgNgCioKoVJx7PenyHsznvDUbjb32onRMpump</t>
  </si>
  <si>
    <t>Falonlove</t>
  </si>
  <si>
    <t>3bK3VPtDphvqSr3cmBs3vwNrSeZMZcR19gLN5Uajpump</t>
  </si>
  <si>
    <t>END</t>
  </si>
  <si>
    <t>4yiiLKwn8WXanBorbhTKFA78Dn65ZsGQ4LJ2g48Mpump</t>
  </si>
  <si>
    <t>TRUMP</t>
  </si>
  <si>
    <t>FeBs3n2bVhV7wn9zHg7WV2kYq1BCvYEddVzU4Rkgpump</t>
  </si>
  <si>
    <t>DBR</t>
  </si>
  <si>
    <t>CKMYq8fN5NyqEhttWr8xj4Q2fyEJv686QANnT7dopump</t>
  </si>
  <si>
    <t>crocs</t>
  </si>
  <si>
    <t>4R4oiD558EqoNjk5rMgNChi3PUqPS8MPs2Hw8parpump</t>
  </si>
  <si>
    <t>GEHNeTyVJhn5FJaZiP94zxudsYiiWsym2kzerdZCpump</t>
  </si>
  <si>
    <t>crypto</t>
  </si>
  <si>
    <t>FqnqT1GKi8S4Gyk5wnSKvJjXW48HqGtKJt9WS4o2pump</t>
  </si>
  <si>
    <t>Bakso</t>
  </si>
  <si>
    <t>AshCp63UfAaagrGmiuuMTAotvNeGUWwmnPSsqW7mpump</t>
  </si>
  <si>
    <t>WD40</t>
  </si>
  <si>
    <t>Dx48YdY55JWu4UnbidjBe62j6avzQ2XrYDNMWWjGpump</t>
  </si>
  <si>
    <t>GASTON</t>
  </si>
  <si>
    <t>4yMxwyd6WqeYWW2RJ31vZZv6CxUgoxzdLpMKY9UAgqf8</t>
  </si>
  <si>
    <t>PUMP</t>
  </si>
  <si>
    <t>TYm1RsJiHzkQLEoAr92osYoSfWG9SRuM9m48D5wQyfD</t>
  </si>
  <si>
    <t>Hashrate</t>
  </si>
  <si>
    <t>CWpr8hBSh8GPtM6rtqkiRZAXBb6VvvMHZds5zhdZpump</t>
  </si>
  <si>
    <t>PP</t>
  </si>
  <si>
    <t>9kn618R9gZqvfSMdazfMrXWEUdU7nXL7WcntWUSFpump</t>
  </si>
  <si>
    <t>WIFS</t>
  </si>
  <si>
    <t>5WWmPqbnpSu4sx41DEZaAJJLDvHt7abGv5Namv1Vpump</t>
  </si>
  <si>
    <t>Rebellion</t>
  </si>
  <si>
    <t>2s7VV1EhcuVNv9vbmYif5Mn1tH88JgQVx5SYnuoBpump</t>
  </si>
  <si>
    <t>Kookie</t>
  </si>
  <si>
    <t>8rVEHabY4W8jkr2Vkyp81hhBrd11J4nYujopBJ6Gpump</t>
  </si>
  <si>
    <t>RUB</t>
  </si>
  <si>
    <t>qWk29vM8KGYKBnBfgXCjThfzzXf6ry6X874bARRpump</t>
  </si>
  <si>
    <t>PEPEAI</t>
  </si>
  <si>
    <t>2yuYsxzgMt5Ga9vStumYbs4SRZZ1XfQjmfpaZCmxpump</t>
  </si>
  <si>
    <t>cat?</t>
  </si>
  <si>
    <t>AxR6xWdfa1EYSuog8qxi3o4zu4jLJHFe8uWQR8Dfpump</t>
  </si>
  <si>
    <t>RETARDEUS</t>
  </si>
  <si>
    <t>8d9ZWVkqDQuQQkk1S8cb4tentYmzPGZ9tAqXvvwhpump</t>
  </si>
  <si>
    <t>what</t>
  </si>
  <si>
    <t>3Bgeb1kfu5nsuaXRmaNrJXRrkpdf5S21JPe4asJfpump</t>
  </si>
  <si>
    <t>moon</t>
  </si>
  <si>
    <t>4UTEFQjNMvfQF5NT8mVfXdMAKoL7hS7i9U4mMVAzpump</t>
  </si>
  <si>
    <t>$1</t>
  </si>
  <si>
    <t>7aC4gq2ZsjR5ha4EDLRUcBeN1jkQL9jcJDNX8bmddM9E</t>
  </si>
  <si>
    <t>RETARD_AI</t>
  </si>
  <si>
    <t>CvTtQL9HZuoDZPGAsjpPcBL9nNepMiqVeDVmEmKfpump</t>
  </si>
  <si>
    <t>KOOK</t>
  </si>
  <si>
    <t>8FAAkbKZgqRKcssVVL1Zv2qkc9X469NPtaPJA5GPpump</t>
  </si>
  <si>
    <t>Olivia's</t>
  </si>
  <si>
    <t>EhgFWKHpbnhvyjgef1Eeh9cV5wiw4WE9cBZi6asgpump</t>
  </si>
  <si>
    <t>HFS</t>
  </si>
  <si>
    <t>U9GNWSE46VUZmvHooA1ePcE5SiUqUMGHBYGP3aUMfkp</t>
  </si>
  <si>
    <t>HEDGEFUND</t>
  </si>
  <si>
    <t>7M3ieFsS397J924iPZUHZT4vkX5mVpueoVB5RbzTpump</t>
  </si>
  <si>
    <t>Chloe</t>
  </si>
  <si>
    <t>CkvVm1dFUBFfNz7F75XYJejMqdchyiafADQmgugGpump</t>
  </si>
  <si>
    <t>CTS</t>
  </si>
  <si>
    <t>8vX3UzQxPkqTt6rf1NumNJMPfPLfCB32q7xLzSz5pump</t>
  </si>
  <si>
    <t>MSN</t>
  </si>
  <si>
    <t>DfWEKQWEdwv7Uy55aeybnFke3kuJAtFDgbfowV8Fpump</t>
  </si>
  <si>
    <t>DarkStorys</t>
  </si>
  <si>
    <t>CHN5RZvK4UiE55RpCMBsUv8H7jt6sEZ87U9pprmvpump</t>
  </si>
  <si>
    <t>HAPPY</t>
  </si>
  <si>
    <t>4iqhQJmXuV79Lamyref9m7chrseBNgNDQQc6pkeFpump</t>
  </si>
  <si>
    <t>MOON</t>
  </si>
  <si>
    <t>HtCqD3o5aF1RXcyGi6AW11PoB3bZmFdA8kvVyhJrpump</t>
  </si>
  <si>
    <t>GMika</t>
  </si>
  <si>
    <t>ChaiNvZ6N3kS6TQ16tYh948DjbZgYuYE5cxrHeabLFpy</t>
  </si>
  <si>
    <t>CHAIN</t>
  </si>
  <si>
    <t>794yvVZibBxeHtuFunrC8ZMKuSK9ssRqW1YfhVYepump</t>
  </si>
  <si>
    <t>Echo</t>
  </si>
  <si>
    <t>91QiGRwS14ysJww6N8uWPEMEYVHsZYWufTfafjB9pump</t>
  </si>
  <si>
    <t>NEWJEANS</t>
  </si>
  <si>
    <t>AWdDPfjohKRKMfFcy1QKbq9LmNdgp1tfi6tA9RDJpump</t>
  </si>
  <si>
    <t>AGI</t>
  </si>
  <si>
    <t>BR5KLC3D2GFwr24k6nPXBsgLkvctqHyeNz3duxbQpump</t>
  </si>
  <si>
    <t>waifu</t>
  </si>
  <si>
    <t>FUeFQpKt9S2e3TUeizMzbbGQuEnSWTL143rgqmUjpump</t>
  </si>
  <si>
    <t>TolyGPT</t>
  </si>
  <si>
    <t>3gqBzYggchmzxCBq5v4BGT4TfmZcm8agsaRqv8bkpump</t>
  </si>
  <si>
    <t>$Waifu</t>
  </si>
  <si>
    <t>GqmEdRD3zGUZdYPeuDeXxCc8Cj1DBmGSYK97TCwSpump</t>
  </si>
  <si>
    <t>e/acc</t>
  </si>
  <si>
    <t>Gjn59KNTp9n9PGzEmtbUSUwGuGRpwbvN86Pxpwtupump</t>
  </si>
  <si>
    <t>MIKA</t>
  </si>
  <si>
    <t>G4se9eZBZ6Zp6mFe94qcvc3PnfXC9aBmL9MedX39pump</t>
  </si>
  <si>
    <t>e/lon</t>
  </si>
  <si>
    <t>Cttq9Y2sBU2wztSo8MXvHfYLYrF3AAuYk6yTvh6Lpump</t>
  </si>
  <si>
    <t>NickLand</t>
  </si>
  <si>
    <t>BUrtuicJAsDAebGNLyz8DwrggNznA294mSpKTD1wpump</t>
  </si>
  <si>
    <t>Nick</t>
  </si>
  <si>
    <t>raPyJ39rPY6YuXg8dzypheiEoDNrvRxnvKUPtpcXJBb</t>
  </si>
  <si>
    <t>AI</t>
  </si>
  <si>
    <t>Cd1zezbj28WiDsgfhj5wnyf5TRSwcHKEFWTrXGKWpump</t>
  </si>
  <si>
    <t>NeBula</t>
  </si>
  <si>
    <t>8v3vADQdg3qtxKZt6mDpUdAT5M3Fvm3CrK8V9twepump</t>
  </si>
  <si>
    <t>deriv</t>
  </si>
  <si>
    <t>5SJSfhE96cm9yUQVRBrJx2rEiBkHXSitf8TQ4Ts3pump</t>
  </si>
  <si>
    <t>WIZARD</t>
  </si>
  <si>
    <t>Ax1XiwFvHo8XhnMLZ5Ge4VrzpLRfxJBnJb8stYRupump</t>
  </si>
  <si>
    <t>1000x</t>
  </si>
  <si>
    <t>BenTYd3H8DDcfjro3iqzoMua1o16xEfStTNJTkXhpump</t>
  </si>
  <si>
    <t>FINGER</t>
  </si>
  <si>
    <t>8ufCE3bbvfhrVQVKJrVwwSpPtf7kZHfJinygXAVqpump</t>
  </si>
  <si>
    <t>RETARDCOM</t>
  </si>
  <si>
    <t>9SPFXQGahKJLUKWnu3YsnFwFRtHLr5vR4T5U5YPxpump</t>
  </si>
  <si>
    <t>100m</t>
  </si>
  <si>
    <t>6SXCdWWsn1gXD6jq7CgdTeU9Y9PoCRZZwHqCNyhJpump</t>
  </si>
  <si>
    <t>her</t>
  </si>
  <si>
    <t>CbTx2AscskdEnosvivWybNaRTCoWxpGZN5CQBJXqpump</t>
  </si>
  <si>
    <t>BOB</t>
  </si>
  <si>
    <t>9z5wVpdnkFTwfMqzTPzjncudooSkPyjfYniCAsQzpump</t>
  </si>
  <si>
    <t>Hachi</t>
  </si>
  <si>
    <t>HUTLTneDKNmtuZNbbLLA6vidj8TW8wQvwajR8NbVpump</t>
  </si>
  <si>
    <t>valley</t>
  </si>
  <si>
    <t>DH3XVzRYXS53Qbixyck8joanToQFpaDNTWdE4oBrpump</t>
  </si>
  <si>
    <t>weirdo</t>
  </si>
  <si>
    <t>7gHsnDYPXVQ1wDcpAxFpJTBrDRFU7usNnSaSqsEUpump</t>
  </si>
  <si>
    <t>AIdog</t>
  </si>
  <si>
    <t>7mXhGk6LzfPAizLRLQznLkDMERN9pijxNANdyZ2epump</t>
  </si>
  <si>
    <t>#AI</t>
  </si>
  <si>
    <t>9rmfeVHQDpkgUroQyraBARHQsZbjFdxfWkDDsD9cpump</t>
  </si>
  <si>
    <t>IROBOT</t>
  </si>
  <si>
    <t>rHTqBq4J9GCujuvASrjx1M3UkSHDxhAQL1KMAS8pump</t>
  </si>
  <si>
    <t>BEN</t>
  </si>
  <si>
    <t>74wkscSaKbXPcCRNFc6mozduNT54XbJKxqxriQTjpump</t>
  </si>
  <si>
    <t>ratimics</t>
  </si>
  <si>
    <t>EQAgU5UuTYBpsk4aRYHnQfNgkG1gd77uxFUHEi8Kpump</t>
  </si>
  <si>
    <t>lely</t>
  </si>
  <si>
    <t>GANGmGApLk9f9vE6A9NyCYBREu7e7b1zkcJY6ECgpump</t>
  </si>
  <si>
    <t>LILY</t>
  </si>
  <si>
    <t>GfPJedYZuFXSHJfJPaqvPfbSv7gf62g9xSMKDCrb4Qy9</t>
  </si>
  <si>
    <t>ROOMBA</t>
  </si>
  <si>
    <t>AVtzjtb7qdyMiXCHDXEJpb8KEcDXxJiYs3T6owfFpump</t>
  </si>
  <si>
    <t>CATS</t>
  </si>
  <si>
    <t>FU43vtwqbKHu6Bji2tpkxDSo4gi58xgH554U8Whspump</t>
  </si>
  <si>
    <t>DOGS</t>
  </si>
  <si>
    <t>D2gxGi3o7hnJMADaNjXFefzmUBeHv8QDCuwKBRiupump</t>
  </si>
  <si>
    <t>hello</t>
  </si>
  <si>
    <t>3jiUcJce9B3ZjFAnRUAEywJiGGHFpfvKoLpdD88Upump</t>
  </si>
  <si>
    <t>Moon</t>
  </si>
  <si>
    <t>ESeAhuKkWdZsm9edWVU37tLEn9SCvPzYBq9emcwxpump</t>
  </si>
  <si>
    <t>3SVkCAyj2V6Xb3gEPSc5oRxxUBUSp4Kpx3sTXa2hpump</t>
  </si>
  <si>
    <t>CA</t>
  </si>
  <si>
    <t>59jZrCBeMKDg3Z7iLwMCfq2BANyVcdjTCvDkTzVPpump</t>
  </si>
  <si>
    <t>Tay</t>
  </si>
  <si>
    <t>Cho3sYESAMQnMM6VVb1imEq8ja58NXDxZJJSwLjgpump</t>
  </si>
  <si>
    <t>Repeat</t>
  </si>
  <si>
    <t>46Fy12jQeqci7m7jy4CYuGbVhY1rea6mfxkD4gkMpump</t>
  </si>
  <si>
    <t>deepfates</t>
  </si>
  <si>
    <t>9fkCspSqRWqFGcmV4yB1ek2gmmm8zNsATkZy6DTRSpwA</t>
  </si>
  <si>
    <t>CROCS</t>
  </si>
  <si>
    <t>3FXT9nipWdfb3QGPXhF2fsjV97Vdbdppj35GtLMEpump</t>
  </si>
  <si>
    <t>magjeeto</t>
  </si>
  <si>
    <t>Fv4FYb2YnPWsLnk4wtYXZebTVYAHX22wkp2w3a7fpump</t>
  </si>
  <si>
    <t>unknown_Fv4F</t>
  </si>
  <si>
    <t>9Vi573LkoD4xhGmcWSNAJCBSnYE55r4PGnRUh1NRpump</t>
  </si>
  <si>
    <t>BUY</t>
  </si>
  <si>
    <t>BHFhXBTiFn9WHf1qZ8ewJfefnGKxEB7Cim1RgHfypump</t>
  </si>
  <si>
    <t>PSI</t>
  </si>
  <si>
    <t>sS5GwArLDCnrwZU6cUCHN2hV4fVNoRj2sapgVBDpump</t>
  </si>
  <si>
    <t>OCM</t>
  </si>
  <si>
    <t>Ah9ZbY6VcE6hq9hjmx3je5xe9nXYkHLscN5rK82tpump</t>
  </si>
  <si>
    <t>unknown_Ah9Z</t>
  </si>
  <si>
    <t>CVEfeqikD1mePnf6dgvSXUWkrM28hXCrW5orwJs6pump</t>
  </si>
  <si>
    <t>unknown_CVEf</t>
  </si>
  <si>
    <t>ZKGGE6yLAznq16LyAs3Va5LMf5QzdpaDWvKyZtMpump</t>
  </si>
  <si>
    <t>pepi</t>
  </si>
  <si>
    <t>DUEikfQrPaM5qnrjpmCsQ3gY4Tms9fwJoLmovvU6pump</t>
  </si>
  <si>
    <t>unknown_DUEi</t>
  </si>
  <si>
    <t>8HfFvgutvKBjdbTqm8h6qZ2VSJ3TxwrZxHT3m34Cpump</t>
  </si>
  <si>
    <t>unknown_8HfF</t>
  </si>
  <si>
    <t>3nPTEtbcQodbrNuAkMTQ8jtLFVAsVqvrRNW92KvXpump</t>
  </si>
  <si>
    <t>Utility</t>
  </si>
  <si>
    <t>ELd5mMPhMGSqLo14D8p2b4Pt9WcHzkzfBs6UqRB1pump</t>
  </si>
  <si>
    <t>brick</t>
  </si>
  <si>
    <t>pQzt1YQQC14bCaEmyYYaZPVnKbU3adwUa865Hkmpump</t>
  </si>
  <si>
    <t>WIZA</t>
  </si>
  <si>
    <t>4aWDoTXpVhj4A46nXoCL3cDayA3Muj8qfmUsTcy2pump</t>
  </si>
  <si>
    <t>YASSS</t>
  </si>
  <si>
    <t>6Aps1anQZYD2pwXzCw6Uyp3gzseTzNB4dti9m6rtod8x</t>
  </si>
  <si>
    <t>SEND</t>
  </si>
  <si>
    <t>5hiNSTA6xkm9oPERYbyAvX9EbESPy7rDSymiB559pump</t>
  </si>
  <si>
    <t>BROTHERS</t>
  </si>
  <si>
    <t>HBksDA7USdNbHE9xFWTf1d1HewugtGwKXZ1nS2dppump</t>
  </si>
  <si>
    <t>prophecy</t>
  </si>
  <si>
    <t>A3x5tdfa9ZZNNsqPKTTDizWYEVBRaeCxp1FVnvn1pump</t>
  </si>
  <si>
    <t>FOMO</t>
  </si>
  <si>
    <t>7CgKnUxxHB5HG598hyhJfqbB47gN2Fdr7TN7WrTjpump</t>
  </si>
  <si>
    <t>wagmi</t>
  </si>
  <si>
    <t>BvWryo31smcVWaZXCvacfTPq1zNzvP5Rt3wkRv2Jpump</t>
  </si>
  <si>
    <t>trust</t>
  </si>
  <si>
    <t>6EcAuK8dKserezMtv9zB2yyco2LNkDF4tm3B4rPRpump</t>
  </si>
  <si>
    <t>TV</t>
  </si>
  <si>
    <t>41ogcpM8btW6s33SVNM7spBAQQm1ZVdmuDabLLi9pump</t>
  </si>
  <si>
    <t>GG</t>
  </si>
  <si>
    <t>8S4EGngWEB1wGXiSp1wNNjbqHeBqKGB3e488tPVepump</t>
  </si>
  <si>
    <t>Pom</t>
  </si>
  <si>
    <t>8YAJiw48i648XwvbF3rsKm6w3WL4dmaE4dNR2HSTpump</t>
  </si>
  <si>
    <t>RAPE</t>
  </si>
  <si>
    <t>6fqWdMdPPfizAYZwQtAxmGTtMEoFMfdTgjtMCJgTpump</t>
  </si>
  <si>
    <t>WHALE</t>
  </si>
  <si>
    <t>8kENz7LsyFphnY43kELxrVQw1B9UZ6Vvug6YofAwpump</t>
  </si>
  <si>
    <t>Loki</t>
  </si>
  <si>
    <t>8ZvKkYoY5Ckk3T59VrSxyBdi4Tgof61U8J1DDEjPpump</t>
  </si>
  <si>
    <t>CHEAT</t>
  </si>
  <si>
    <t>35oT3W8pEBfiAU55YZ1FgsjL8PbsbK4cDYkmFoaHpump</t>
  </si>
  <si>
    <t>better</t>
  </si>
  <si>
    <t>GU1D5MoRHwwUTFY35VG5iChRk3UhjhyUjqRSMrT5pump</t>
  </si>
  <si>
    <t>tom</t>
  </si>
  <si>
    <t>9AjY3q3SiL9Sn8quLhQWL2Gvrrj6HzKsxscphdpppump</t>
  </si>
  <si>
    <t>GOI-CHAN</t>
  </si>
  <si>
    <t>Hiqq8cWgSrJJn6GdVtaBfKKna19qp6S3vxag12Yspump</t>
  </si>
  <si>
    <t>friiiii</t>
  </si>
  <si>
    <t>BTuXPUWxF3CPEZ9h8ioLXLcUSDbTyKpAMzxPcjwspump</t>
  </si>
  <si>
    <t>CHIGMA</t>
  </si>
  <si>
    <t>BNvrhFMXXCtYgszuPGdPLa2v9hUpPWwvre2bLusjpump</t>
  </si>
  <si>
    <t>Au</t>
  </si>
  <si>
    <t>6rey3BnR6bMzE2W1Gnm9h7aKnWjLZAkBJnNw1iaApump</t>
  </si>
  <si>
    <t>MEN</t>
  </si>
  <si>
    <t>4gDCHK6jsPsdZi84N4rY6ACecxBJWsYkcfHhf8bHpump</t>
  </si>
  <si>
    <t>ZIGGY</t>
  </si>
  <si>
    <t>CuxLp2nnuaJyjLVuQLFZsLG4FvBybVy5L4DNyqcKpump</t>
  </si>
  <si>
    <t>Mitchdata</t>
  </si>
  <si>
    <t>Gj6PVLoFUUt7CM1CaamLJKW9mGEnzhotDP7its7Vpump</t>
  </si>
  <si>
    <t>SON</t>
  </si>
  <si>
    <t>sQhVWndYRoNyp2AGDGfbw6LNqaYhBEeqzYW8xrKpump</t>
  </si>
  <si>
    <t>FkYjJHpeNRbZfRSWZmwP4cY7pPGecf3aL4rXv68dpump</t>
  </si>
  <si>
    <t>early</t>
  </si>
  <si>
    <t>99AF7GoJzj2MdmdtjqBw1erP2vSwB9WynDvJhRu4pump</t>
  </si>
  <si>
    <t>Benji</t>
  </si>
  <si>
    <t>CWZg8fGDB8zeR7TQv1bJoPf3EYuHumYZk1gkR6kbpump</t>
  </si>
  <si>
    <t>ruby</t>
  </si>
  <si>
    <t>DwsbgTXdvFB2Xf15xCyHpYPNzpxbYVUqSRQ7utCypump</t>
  </si>
  <si>
    <t>$FOYK</t>
  </si>
  <si>
    <t>A2xX5eBmEQPKtYKHk7UCPcabXsGYGehwJmurdzAnpump</t>
  </si>
  <si>
    <t>IFU</t>
  </si>
  <si>
    <t>7HEXZkoKyVupDizcfPB1fUE2uVdyG2uX9TJGLCA6pump</t>
  </si>
  <si>
    <t>qed</t>
  </si>
  <si>
    <t>45qB69mFUnoDzCrePwWt5WaftLySME7sAZSbKMrnkDzE</t>
  </si>
  <si>
    <t>luv</t>
  </si>
  <si>
    <t>H5yRQLkYEyggjqkCqr3nyAHjFoH7RWU2WGft8Ef8pump</t>
  </si>
  <si>
    <t>SUN</t>
  </si>
  <si>
    <t>B43WbANTe76SSdNj6VWRGgz6fouhsXXbwFNSXb9tpump</t>
  </si>
  <si>
    <t>FRAUD</t>
  </si>
  <si>
    <t>B9DNQ2tYM2p8qH9ifc69rsVcHR2ETetGoBFhqmQqKdVN</t>
  </si>
  <si>
    <t>RAT</t>
  </si>
  <si>
    <t>4CV56QMAcEyd3CpaWpRmqZqF7q4aAWp17RDq7P6uGPRH</t>
  </si>
  <si>
    <t>Pixel</t>
  </si>
  <si>
    <t>DMF7dX8Qg6HknTuh7xD64daPLDShJMM5aZd8oLHepump</t>
  </si>
  <si>
    <t>MAXCAT</t>
  </si>
  <si>
    <t>7EfJDrVQH5aMjWvQh2isLaHnaoEX1bpbRzzdYPdoeW3o</t>
  </si>
  <si>
    <t>mf</t>
  </si>
  <si>
    <t>Ep1zcWmTwg4wyXHszas8QckzKocetvdcf92LK7bsQTyH</t>
  </si>
  <si>
    <t>SPINRAT</t>
  </si>
  <si>
    <t>ARygRrYJhXq7srvGyNV5ZKqH3VK3Yybce2Z6nreBpump</t>
  </si>
  <si>
    <t>claude</t>
  </si>
  <si>
    <t>FpvDC61rEpxGFC8CuJbUwxp4ZjXkgAjk7R6b2QhBpump</t>
  </si>
  <si>
    <t>Bus</t>
  </si>
  <si>
    <t>DZBztmgHuuY49pVkwCTzusg6SXCpbj16ZeSFfQLapump</t>
  </si>
  <si>
    <t>CBM</t>
  </si>
  <si>
    <t>GbAZuwGaLXBaAtQmWCbYe3CV2tXoXcjf75tABpS7ZB8o</t>
  </si>
  <si>
    <t>bop</t>
  </si>
  <si>
    <t>85KXd381JaaujEucY8ouf8TFKPDUze7SKTjfqYQVpump</t>
  </si>
  <si>
    <t>Robobus</t>
  </si>
  <si>
    <t>PqUvVQoEJp4cs3toTRu9cQZgXJALQ2fHhVfomPRpump</t>
  </si>
  <si>
    <t>ROBOT</t>
  </si>
  <si>
    <t>9DeQ2tnzninDwWX7dT3WpkwxM79At6ouEU8fnA2pump</t>
  </si>
  <si>
    <t>FADB</t>
  </si>
  <si>
    <t>JBP3eRfG7RRF75Wsw3CmaNkEBQu59gmKLjdzu3y3Z3yt</t>
  </si>
  <si>
    <t>MC</t>
  </si>
  <si>
    <t>6MsuX4Fc7aQ9FFwnBFnA9oQZhUsFKhnjritV8Hu1pump</t>
  </si>
  <si>
    <t>99%</t>
  </si>
  <si>
    <t>39tEJxpwXMeb7np18UJAtYciaLZBQ6xrtNvRonYZpump</t>
  </si>
  <si>
    <t>Bragon</t>
  </si>
  <si>
    <t>EJ6r55VaTxKwaPTBWU6naLsUoSnBJ59Q3jZtE5wrpump</t>
  </si>
  <si>
    <t>MENTALITY</t>
  </si>
  <si>
    <t>6EPrxZq1o9htxXFEkmDxt7QDSoFzeuofqxvrPHUppump</t>
  </si>
  <si>
    <t>eva</t>
  </si>
  <si>
    <t>45jmse2ZFjHpj95X7JfA6WWbKg4GTCoVrWvDhybxpump</t>
  </si>
  <si>
    <t>GRINT</t>
  </si>
  <si>
    <t>5sugPsnjAWEyaWqejNLbsPourYBa2nqVQo1KzHFupump</t>
  </si>
  <si>
    <t>john</t>
  </si>
  <si>
    <t>5fd5LSvpaoCjBEjhL5jZ8F5jdfkVXk2ZKXG22p8Tpump</t>
  </si>
  <si>
    <t>C43KYLbW46p1Ri9B4WP2v9KmEFzhiistr2chfxebpump</t>
  </si>
  <si>
    <t>3mPruY9itSBKuUp9EsmnYnYStn4ssgXFzMhuoMPapump</t>
  </si>
  <si>
    <t>DOG</t>
  </si>
  <si>
    <t>ACAKaovk1ppvTCWfa5AggT97C7UC2Vw66k9Rsh1tpump</t>
  </si>
  <si>
    <t>HOPE</t>
  </si>
  <si>
    <t>5Pw21fQ6WMvvq73bx7kfDXCPc8eZNus58NPe2qx9pump</t>
  </si>
  <si>
    <t>BAPE</t>
  </si>
  <si>
    <t>4ecNJjTEAzb6pjJE2WVXHhdTTRvnDcPSfMvbgNh2pump</t>
  </si>
  <si>
    <t>Kokoro</t>
  </si>
  <si>
    <t>uv71jyg6x53JqdeVZV72m7nJhHgiHTUx3TfYpUrpump</t>
  </si>
  <si>
    <t>unknown_uv71</t>
  </si>
  <si>
    <t>ENEKGVuQrHDijytf97ndSfgT4Aj6eKMNKnR9oWnZpump</t>
  </si>
  <si>
    <t>CAMERAMAN</t>
  </si>
  <si>
    <t>HWjynvVbwHjvvMAkw3uu7yuJ5RucQcpSghgkhJxgpump</t>
  </si>
  <si>
    <t>vibe</t>
  </si>
  <si>
    <t>88LkJi6HifiiuW2rsrahcdR4bTK3ZSVUsBr9gXg1pump</t>
  </si>
  <si>
    <t>WORK</t>
  </si>
  <si>
    <t>6yG3pna19rfYm1k1P7eBTDhFqyFkyrW16j5iZwMWpump</t>
  </si>
  <si>
    <t>MIHARU</t>
  </si>
  <si>
    <t>FiDqSyqETYmGgGLaUCUkucgGEpZg6kFgtHYBMnx6pump</t>
  </si>
  <si>
    <t>NexF</t>
  </si>
  <si>
    <t>5MjXSXTnTdkntr23szviBhw6TmPnH7nftfjDH1uApump</t>
  </si>
  <si>
    <t>PEPE</t>
  </si>
  <si>
    <t>2eCVVZ4tomqn4eyuA9Gh5PSKrjNXGwgMhPALGtAkpump</t>
  </si>
  <si>
    <t>$MIHARU</t>
  </si>
  <si>
    <t>AskBHrvWNUY8AWLLSSG7KU6eoiTrALC4WzkoDQ1ipump</t>
  </si>
  <si>
    <t>RoboInu</t>
  </si>
  <si>
    <t>Gp2cd4mEUGWc9srhMqUpdXcpiq5G67YP1i1JE1hfpump</t>
  </si>
  <si>
    <t>SOLX</t>
  </si>
  <si>
    <t>5AULxzd8CKH8qbnuNYLripfKA7nkY6psfGv5kaGgpump</t>
  </si>
  <si>
    <t>NGU</t>
  </si>
  <si>
    <t>EUbz1w9opzVKLiTwohHDDZg2uhHH5Pt9fvwsfpQi5JHk</t>
  </si>
  <si>
    <t>Murad</t>
  </si>
  <si>
    <t>BGeJMMRmWvC5dwvoHEaoyMJq8JSZd98gGhsKXyPspump</t>
  </si>
  <si>
    <t>bond</t>
  </si>
  <si>
    <t>CrTtG3wE5jsNokUXdVJDbePJQQBv5D8mqhm6bWpsRukS</t>
  </si>
  <si>
    <t>MAGNUM</t>
  </si>
  <si>
    <t>EuATWUwKmQ2P7btU8o47e8frhSu2LpAeRUGSSDz8mSeH</t>
  </si>
  <si>
    <t>MIDCURVE</t>
  </si>
  <si>
    <t>5Bjs6U1Qih7EvZ1RWTQLyJ6c5mjJ951FZBNJRvmV1pZg</t>
  </si>
  <si>
    <t>FUCK</t>
  </si>
  <si>
    <t>AiuqcfaK8gXCYVdbEYevKGZcVPVmKEgA6igosZ9pump</t>
  </si>
  <si>
    <t>TOOM</t>
  </si>
  <si>
    <t>6LQzsusmBYjaSoDsdX2mbax7Vtn63x7ZpDgzK4ZSMv9B</t>
  </si>
  <si>
    <t>POPDENG</t>
  </si>
  <si>
    <t>AtakVE4hj5KgbS58YzmCYrUwRqMNCnwaamUckk2Zpump</t>
  </si>
  <si>
    <t>4nLo1aNSBqopjxg8uNYTJMmcGWxkSEw6fBHHGxsTpump</t>
  </si>
  <si>
    <t>Mozuku</t>
  </si>
  <si>
    <t>H5Cr4Kf7jmnCHuFN7H4bJYT5pfKAhHtU1JaRMzBspump</t>
  </si>
  <si>
    <t>SATOSHI</t>
  </si>
  <si>
    <t>DdDnyU4iyAkeg1HrWDRhHE5GVGHa2Z1XzxLcNZm9pump</t>
  </si>
  <si>
    <t>SSX69</t>
  </si>
  <si>
    <t>3dnXcFqQu48FqvrQ9PWBgz5wXmNzrjub9Y4Qj5Zspump</t>
  </si>
  <si>
    <t>DogGPT</t>
  </si>
  <si>
    <t>Bp2KgefjvRDhvuLGjXHsSFxmqkJEXk3ZAa1FQ4rWpump</t>
  </si>
  <si>
    <t>YOURMOM</t>
  </si>
  <si>
    <t>HATwfK9F1vQrevgjGprLQr1uruyTPGGWXQRM3J3Lpump</t>
  </si>
  <si>
    <t>Tudd</t>
  </si>
  <si>
    <t>8oAiUkC1gpr4Tuz3ZA7YUntWE47sop1fYmGWo4Zrpump</t>
  </si>
  <si>
    <t>PeterTodd</t>
  </si>
  <si>
    <t>FoxXEYqVeH4p9WD9aG7nJUiFPbXZ72iSywwM8y4Epump</t>
  </si>
  <si>
    <t>SOS</t>
  </si>
  <si>
    <t>6dZ1MSitrT9s8mAAB95GK3ZfXxLxFAJ1ndHmFd9kpump</t>
  </si>
  <si>
    <t>MT6</t>
  </si>
  <si>
    <t>DiA9H6UX7ELWrbrLurCGXr2vbNXVpcEX6Nntu2dCpump</t>
  </si>
  <si>
    <t>ADtsfJKZt45sw2bciyz4hYrVwpaDNZFewgJF4yfJpump</t>
  </si>
  <si>
    <t>@everyone</t>
  </si>
  <si>
    <t>6gkn8pSjKw7aVbG34rUuMTypUXaYeA8LsULqLGwwpump</t>
  </si>
  <si>
    <t>unknown_6gkn</t>
  </si>
  <si>
    <t>J3TMfCF4pBWvCuP7g7aY2vMhnVXh8DjTGrH8QW6spump</t>
  </si>
  <si>
    <t>NIGGA</t>
  </si>
  <si>
    <t>EnN5BPpS9Gf7d7jGLzBzQxHyeHK85J6wVZGK3Ucmpump</t>
  </si>
  <si>
    <t>Satoshi</t>
  </si>
  <si>
    <t>2fgrDf2hmf7tCbh7BDdEe9wojkg86rQHoD1Tf15Ypump</t>
  </si>
  <si>
    <t>FTSE</t>
  </si>
  <si>
    <t>2tEvtTG6M2UdPi5nSuKePQdgEfpR6QPjGda3erm3pump</t>
  </si>
  <si>
    <t>catoshi</t>
  </si>
  <si>
    <t>7xpTs6qaZBKw3UsBp2mXEyqksjpJDSZW11kAvrsspump</t>
  </si>
  <si>
    <t>GAWD</t>
  </si>
  <si>
    <t>58T1q6JbcR5MT2bZa6SHeea8dQCbt6DhokP9dV5zpump</t>
  </si>
  <si>
    <t>Ash</t>
  </si>
  <si>
    <t>4enP18FjLnV1CXkApxSP3sEhKfeWjX96eaYoE42Rpump</t>
  </si>
  <si>
    <t>unknown_4enP</t>
  </si>
  <si>
    <t>4uzbSwHSJRA43VErKVPWnBySc3stG2CsDwypQ6xVpump</t>
  </si>
  <si>
    <t>sok</t>
  </si>
  <si>
    <t>8Zp6x2yrDNUgSXBqN4fJMMTdthsHwzpDm6Q2gzjNpump</t>
  </si>
  <si>
    <t>walz</t>
  </si>
  <si>
    <t>5HvxUFGRRV5FhzJtHDYM5uhSTjWGPp9XQxLLjhMcj382</t>
  </si>
  <si>
    <t>MANLET</t>
  </si>
  <si>
    <t>6FkoJq33U3CjcgGcGTSDDQuWgZQ6HvyV1Ux4cB1eaDnL</t>
  </si>
  <si>
    <t>reward</t>
  </si>
  <si>
    <t>3JtZtyv5vydd2YnJ4GF3Lw3SMiNrKU3iCp8nLoXzspbE</t>
  </si>
  <si>
    <t>3QhenoRB9FbaB81p84Y9EoroK3qwU4nPWPxqi3ybLgTx</t>
  </si>
  <si>
    <t>CUMSHOT</t>
  </si>
  <si>
    <t>BJgDsjuBcfG8Zt3m7tbcXc5dFt2bXx5hZfKDTy6Ppump</t>
  </si>
  <si>
    <t>rich</t>
  </si>
  <si>
    <t>A3yxPsYYoCgKRgruHZtwrD4FSAujKZvwusXCP71EwPwp</t>
  </si>
  <si>
    <t>PEAKLIFE</t>
  </si>
  <si>
    <t>9LgJfdUmYrfMY1fWKGBPMYwM6gYETnQBwdLQN5TJpump</t>
  </si>
  <si>
    <t>Catoshi</t>
  </si>
  <si>
    <t>5QvHNdR5M1tUXJWc2uUUWEhLMXNGFrYD5ZFsVYdvnUm4</t>
  </si>
  <si>
    <t>POMP</t>
  </si>
  <si>
    <t>HZ1phYSd5Vrkas2Rkj5SJsBNTrp4mDg3TtB4rWCepump</t>
  </si>
  <si>
    <t>MUBA</t>
  </si>
  <si>
    <t>8UfBhjh4p6R2PstHeUhwU8ejm2WtjHGb8f5TVhScP98G</t>
  </si>
  <si>
    <t>BABYPOPCAT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</si>
</sst>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2"/>
  <sheetViews>
    <sheetView tabSelected="1" workbookViewId="0">
      <selection activeCell="B15" sqref="B15"/>
    </sheetView>
  </sheetViews>
  <sheetFormatPr defaultRowHeight="13.5" x14ac:dyDescent="0.15"/>
  <sheetData>
    <row r="1" spans="1:13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15">
      <c r="A2" t="s">
        <v>13</v>
      </c>
      <c r="B2" t="s">
        <v>14</v>
      </c>
      <c r="C2">
        <v>0</v>
      </c>
      <c r="D2">
        <v>-0.2</v>
      </c>
      <c r="E2">
        <v>-0.4</v>
      </c>
      <c r="F2">
        <v>0.502</v>
      </c>
      <c r="G2">
        <v>0</v>
      </c>
      <c r="H2">
        <v>1</v>
      </c>
      <c r="I2">
        <v>0</v>
      </c>
      <c r="J2">
        <v>-1</v>
      </c>
      <c r="K2">
        <v>-1</v>
      </c>
      <c r="L2" t="str">
        <f>HYPERLINK("https://www.defined.fi/sol/4yTFp3Jfruinyshmu2orE1n5YgRCipt6jKjZd8MpdBNZ?maker=3Dp2NyiSx5Vc4b4jS6trW6Dh8RfDrmMiJ2KX2nP7pYKk","https://www.defined.fi/sol/4yTFp3Jfruinyshmu2orE1n5YgRCipt6jKjZd8MpdBNZ?maker=3Dp2NyiSx5Vc4b4jS6trW6Dh8RfDrmMiJ2KX2nP7pYKk")</f>
        <v>https://www.defined.fi/sol/4yTFp3Jfruinyshmu2orE1n5YgRCipt6jKjZd8MpdBNZ?maker=3Dp2NyiSx5Vc4b4jS6trW6Dh8RfDrmMiJ2KX2nP7pYKk</v>
      </c>
      <c r="M2" t="str">
        <f>HYPERLINK("https://dexscreener.com/solana/4yTFp3Jfruinyshmu2orE1n5YgRCipt6jKjZd8MpdBNZ?maker=3Dp2NyiSx5Vc4b4jS6trW6Dh8RfDrmMiJ2KX2nP7pYKk","https://dexscreener.com/solana/4yTFp3Jfruinyshmu2orE1n5YgRCipt6jKjZd8MpdBNZ?maker=3Dp2NyiSx5Vc4b4jS6trW6Dh8RfDrmMiJ2KX2nP7pYKk")</f>
        <v>https://dexscreener.com/solana/4yTFp3Jfruinyshmu2orE1n5YgRCipt6jKjZd8MpdBNZ?maker=3Dp2NyiSx5Vc4b4jS6trW6Dh8RfDrmMiJ2KX2nP7pYKk</v>
      </c>
    </row>
    <row r="3" spans="1:13" x14ac:dyDescent="0.15">
      <c r="A3" t="s">
        <v>15</v>
      </c>
      <c r="B3" t="s">
        <v>16</v>
      </c>
      <c r="C3">
        <v>0</v>
      </c>
      <c r="D3">
        <v>-2.31</v>
      </c>
      <c r="E3">
        <v>-0.28999999999999998</v>
      </c>
      <c r="F3">
        <v>8.0399999999999991</v>
      </c>
      <c r="G3">
        <v>5.72</v>
      </c>
      <c r="H3">
        <v>2</v>
      </c>
      <c r="I3">
        <v>1</v>
      </c>
      <c r="J3">
        <v>-1</v>
      </c>
      <c r="K3">
        <v>-1</v>
      </c>
      <c r="L3" t="str">
        <f>HYPERLINK("https://www.defined.fi/sol/GmFMTyowhyibYhT4R8B8HtCDmTr9sWBsXMkTsw7Hpump?maker=3Dp2NyiSx5Vc4b4jS6trW6Dh8RfDrmMiJ2KX2nP7pYKk","https://www.defined.fi/sol/GmFMTyowhyibYhT4R8B8HtCDmTr9sWBsXMkTsw7Hpump?maker=3Dp2NyiSx5Vc4b4jS6trW6Dh8RfDrmMiJ2KX2nP7pYKk")</f>
        <v>https://www.defined.fi/sol/GmFMTyowhyibYhT4R8B8HtCDmTr9sWBsXMkTsw7Hpump?maker=3Dp2NyiSx5Vc4b4jS6trW6Dh8RfDrmMiJ2KX2nP7pYKk</v>
      </c>
      <c r="M3" t="str">
        <f>HYPERLINK("https://dexscreener.com/solana/GmFMTyowhyibYhT4R8B8HtCDmTr9sWBsXMkTsw7Hpump?maker=3Dp2NyiSx5Vc4b4jS6trW6Dh8RfDrmMiJ2KX2nP7pYKk","https://dexscreener.com/solana/GmFMTyowhyibYhT4R8B8HtCDmTr9sWBsXMkTsw7Hpump?maker=3Dp2NyiSx5Vc4b4jS6trW6Dh8RfDrmMiJ2KX2nP7pYKk")</f>
        <v>https://dexscreener.com/solana/GmFMTyowhyibYhT4R8B8HtCDmTr9sWBsXMkTsw7Hpump?maker=3Dp2NyiSx5Vc4b4jS6trW6Dh8RfDrmMiJ2KX2nP7pYKk</v>
      </c>
    </row>
    <row r="4" spans="1:13" x14ac:dyDescent="0.15">
      <c r="A4" t="s">
        <v>17</v>
      </c>
      <c r="B4" t="s">
        <v>18</v>
      </c>
      <c r="C4">
        <v>0</v>
      </c>
      <c r="D4">
        <v>1.63</v>
      </c>
      <c r="E4">
        <v>3.26</v>
      </c>
      <c r="F4">
        <v>0.5</v>
      </c>
      <c r="G4">
        <v>1.35</v>
      </c>
      <c r="H4">
        <v>1</v>
      </c>
      <c r="I4">
        <v>1</v>
      </c>
      <c r="J4">
        <v>-1</v>
      </c>
      <c r="K4">
        <v>-1</v>
      </c>
      <c r="L4" t="str">
        <f>HYPERLINK("https://www.defined.fi/sol/56NAB2A79mNWCG1p4MkpDbJt4HFLFTYb6PWYoA4npump?maker=3Dp2NyiSx5Vc4b4jS6trW6Dh8RfDrmMiJ2KX2nP7pYKk","https://www.defined.fi/sol/56NAB2A79mNWCG1p4MkpDbJt4HFLFTYb6PWYoA4npump?maker=3Dp2NyiSx5Vc4b4jS6trW6Dh8RfDrmMiJ2KX2nP7pYKk")</f>
        <v>https://www.defined.fi/sol/56NAB2A79mNWCG1p4MkpDbJt4HFLFTYb6PWYoA4npump?maker=3Dp2NyiSx5Vc4b4jS6trW6Dh8RfDrmMiJ2KX2nP7pYKk</v>
      </c>
      <c r="M4" t="str">
        <f>HYPERLINK("https://dexscreener.com/solana/56NAB2A79mNWCG1p4MkpDbJt4HFLFTYb6PWYoA4npump?maker=3Dp2NyiSx5Vc4b4jS6trW6Dh8RfDrmMiJ2KX2nP7pYKk","https://dexscreener.com/solana/56NAB2A79mNWCG1p4MkpDbJt4HFLFTYb6PWYoA4npump?maker=3Dp2NyiSx5Vc4b4jS6trW6Dh8RfDrmMiJ2KX2nP7pYKk")</f>
        <v>https://dexscreener.com/solana/56NAB2A79mNWCG1p4MkpDbJt4HFLFTYb6PWYoA4npump?maker=3Dp2NyiSx5Vc4b4jS6trW6Dh8RfDrmMiJ2KX2nP7pYKk</v>
      </c>
    </row>
    <row r="5" spans="1:13" x14ac:dyDescent="0.15">
      <c r="A5" t="s">
        <v>19</v>
      </c>
      <c r="B5" t="s">
        <v>20</v>
      </c>
      <c r="C5">
        <v>0</v>
      </c>
      <c r="D5">
        <v>-36.700000000000003</v>
      </c>
      <c r="E5">
        <v>-0.48</v>
      </c>
      <c r="F5">
        <v>75.959999999999994</v>
      </c>
      <c r="G5">
        <v>18.13</v>
      </c>
      <c r="H5">
        <v>18</v>
      </c>
      <c r="I5">
        <v>2</v>
      </c>
      <c r="J5">
        <v>-1</v>
      </c>
      <c r="K5">
        <v>-1</v>
      </c>
      <c r="L5" t="str">
        <f>HYPERLINK("https://www.defined.fi/sol/8QLTsTnPN4XxTP4ZU7osE4j5XpTmJWRDNQmjLzncpump?maker=3Dp2NyiSx5Vc4b4jS6trW6Dh8RfDrmMiJ2KX2nP7pYKk","https://www.defined.fi/sol/8QLTsTnPN4XxTP4ZU7osE4j5XpTmJWRDNQmjLzncpump?maker=3Dp2NyiSx5Vc4b4jS6trW6Dh8RfDrmMiJ2KX2nP7pYKk")</f>
        <v>https://www.defined.fi/sol/8QLTsTnPN4XxTP4ZU7osE4j5XpTmJWRDNQmjLzncpump?maker=3Dp2NyiSx5Vc4b4jS6trW6Dh8RfDrmMiJ2KX2nP7pYKk</v>
      </c>
      <c r="M5" t="str">
        <f>HYPERLINK("https://dexscreener.com/solana/8QLTsTnPN4XxTP4ZU7osE4j5XpTmJWRDNQmjLzncpump?maker=3Dp2NyiSx5Vc4b4jS6trW6Dh8RfDrmMiJ2KX2nP7pYKk","https://dexscreener.com/solana/8QLTsTnPN4XxTP4ZU7osE4j5XpTmJWRDNQmjLzncpump?maker=3Dp2NyiSx5Vc4b4jS6trW6Dh8RfDrmMiJ2KX2nP7pYKk")</f>
        <v>https://dexscreener.com/solana/8QLTsTnPN4XxTP4ZU7osE4j5XpTmJWRDNQmjLzncpump?maker=3Dp2NyiSx5Vc4b4jS6trW6Dh8RfDrmMiJ2KX2nP7pYKk</v>
      </c>
    </row>
    <row r="6" spans="1:13" x14ac:dyDescent="0.15">
      <c r="A6" t="s">
        <v>21</v>
      </c>
      <c r="B6" t="s">
        <v>22</v>
      </c>
      <c r="C6">
        <v>0</v>
      </c>
      <c r="D6">
        <v>0.13400000000000001</v>
      </c>
      <c r="E6">
        <v>0.13</v>
      </c>
      <c r="F6">
        <v>1</v>
      </c>
      <c r="G6">
        <v>1.1399999999999999</v>
      </c>
      <c r="H6">
        <v>1</v>
      </c>
      <c r="I6">
        <v>1</v>
      </c>
      <c r="J6">
        <v>-1</v>
      </c>
      <c r="K6">
        <v>-1</v>
      </c>
      <c r="L6" t="str">
        <f>HYPERLINK("https://www.defined.fi/sol/BvqEDCSnQG9N5muFgsgds5w9M9m8ow1WeZ4XeF7tpump?maker=3Dp2NyiSx5Vc4b4jS6trW6Dh8RfDrmMiJ2KX2nP7pYKk","https://www.defined.fi/sol/BvqEDCSnQG9N5muFgsgds5w9M9m8ow1WeZ4XeF7tpump?maker=3Dp2NyiSx5Vc4b4jS6trW6Dh8RfDrmMiJ2KX2nP7pYKk")</f>
        <v>https://www.defined.fi/sol/BvqEDCSnQG9N5muFgsgds5w9M9m8ow1WeZ4XeF7tpump?maker=3Dp2NyiSx5Vc4b4jS6trW6Dh8RfDrmMiJ2KX2nP7pYKk</v>
      </c>
      <c r="M6" t="str">
        <f>HYPERLINK("https://dexscreener.com/solana/BvqEDCSnQG9N5muFgsgds5w9M9m8ow1WeZ4XeF7tpump?maker=3Dp2NyiSx5Vc4b4jS6trW6Dh8RfDrmMiJ2KX2nP7pYKk","https://dexscreener.com/solana/BvqEDCSnQG9N5muFgsgds5w9M9m8ow1WeZ4XeF7tpump?maker=3Dp2NyiSx5Vc4b4jS6trW6Dh8RfDrmMiJ2KX2nP7pYKk")</f>
        <v>https://dexscreener.com/solana/BvqEDCSnQG9N5muFgsgds5w9M9m8ow1WeZ4XeF7tpump?maker=3Dp2NyiSx5Vc4b4jS6trW6Dh8RfDrmMiJ2KX2nP7pYKk</v>
      </c>
    </row>
    <row r="7" spans="1:13" x14ac:dyDescent="0.15">
      <c r="A7" t="s">
        <v>23</v>
      </c>
      <c r="B7" t="s">
        <v>24</v>
      </c>
      <c r="C7">
        <v>0</v>
      </c>
      <c r="D7">
        <v>-0.66500000000000004</v>
      </c>
      <c r="E7">
        <v>-0.44</v>
      </c>
      <c r="F7">
        <v>1.5</v>
      </c>
      <c r="G7">
        <v>0.83899999999999997</v>
      </c>
      <c r="H7">
        <v>2</v>
      </c>
      <c r="I7">
        <v>1</v>
      </c>
      <c r="J7">
        <v>-1</v>
      </c>
      <c r="K7">
        <v>-1</v>
      </c>
      <c r="L7" t="str">
        <f>HYPERLINK("https://www.defined.fi/sol/Chp9pGGSDAv97mdkCGC2ZMfgZYMwFJrTR4kDReTCpump?maker=3Dp2NyiSx5Vc4b4jS6trW6Dh8RfDrmMiJ2KX2nP7pYKk","https://www.defined.fi/sol/Chp9pGGSDAv97mdkCGC2ZMfgZYMwFJrTR4kDReTCpump?maker=3Dp2NyiSx5Vc4b4jS6trW6Dh8RfDrmMiJ2KX2nP7pYKk")</f>
        <v>https://www.defined.fi/sol/Chp9pGGSDAv97mdkCGC2ZMfgZYMwFJrTR4kDReTCpump?maker=3Dp2NyiSx5Vc4b4jS6trW6Dh8RfDrmMiJ2KX2nP7pYKk</v>
      </c>
      <c r="M7" t="str">
        <f>HYPERLINK("https://dexscreener.com/solana/Chp9pGGSDAv97mdkCGC2ZMfgZYMwFJrTR4kDReTCpump?maker=3Dp2NyiSx5Vc4b4jS6trW6Dh8RfDrmMiJ2KX2nP7pYKk","https://dexscreener.com/solana/Chp9pGGSDAv97mdkCGC2ZMfgZYMwFJrTR4kDReTCpump?maker=3Dp2NyiSx5Vc4b4jS6trW6Dh8RfDrmMiJ2KX2nP7pYKk")</f>
        <v>https://dexscreener.com/solana/Chp9pGGSDAv97mdkCGC2ZMfgZYMwFJrTR4kDReTCpump?maker=3Dp2NyiSx5Vc4b4jS6trW6Dh8RfDrmMiJ2KX2nP7pYKk</v>
      </c>
    </row>
    <row r="8" spans="1:13" x14ac:dyDescent="0.15">
      <c r="A8" t="s">
        <v>25</v>
      </c>
      <c r="B8" t="s">
        <v>26</v>
      </c>
      <c r="C8">
        <v>0</v>
      </c>
      <c r="D8">
        <v>1.56</v>
      </c>
      <c r="E8">
        <v>0.34</v>
      </c>
      <c r="F8">
        <v>4.5</v>
      </c>
      <c r="G8">
        <v>6.06</v>
      </c>
      <c r="H8">
        <v>3</v>
      </c>
      <c r="I8">
        <v>3</v>
      </c>
      <c r="J8">
        <v>-1</v>
      </c>
      <c r="K8">
        <v>-1</v>
      </c>
      <c r="L8" t="str">
        <f>HYPERLINK("https://www.defined.fi/sol/5xVzdK9pKyoziFzdvW4MY2aPVxqZMc59gcEExSjdpump?maker=3Dp2NyiSx5Vc4b4jS6trW6Dh8RfDrmMiJ2KX2nP7pYKk","https://www.defined.fi/sol/5xVzdK9pKyoziFzdvW4MY2aPVxqZMc59gcEExSjdpump?maker=3Dp2NyiSx5Vc4b4jS6trW6Dh8RfDrmMiJ2KX2nP7pYKk")</f>
        <v>https://www.defined.fi/sol/5xVzdK9pKyoziFzdvW4MY2aPVxqZMc59gcEExSjdpump?maker=3Dp2NyiSx5Vc4b4jS6trW6Dh8RfDrmMiJ2KX2nP7pYKk</v>
      </c>
      <c r="M8" t="str">
        <f>HYPERLINK("https://dexscreener.com/solana/5xVzdK9pKyoziFzdvW4MY2aPVxqZMc59gcEExSjdpump?maker=3Dp2NyiSx5Vc4b4jS6trW6Dh8RfDrmMiJ2KX2nP7pYKk","https://dexscreener.com/solana/5xVzdK9pKyoziFzdvW4MY2aPVxqZMc59gcEExSjdpump?maker=3Dp2NyiSx5Vc4b4jS6trW6Dh8RfDrmMiJ2KX2nP7pYKk")</f>
        <v>https://dexscreener.com/solana/5xVzdK9pKyoziFzdvW4MY2aPVxqZMc59gcEExSjdpump?maker=3Dp2NyiSx5Vc4b4jS6trW6Dh8RfDrmMiJ2KX2nP7pYKk</v>
      </c>
    </row>
    <row r="9" spans="1:13" x14ac:dyDescent="0.15">
      <c r="A9" t="s">
        <v>27</v>
      </c>
      <c r="B9" t="s">
        <v>28</v>
      </c>
      <c r="C9">
        <v>0</v>
      </c>
      <c r="D9">
        <v>-0.873</v>
      </c>
      <c r="E9">
        <v>-0.87</v>
      </c>
      <c r="F9">
        <v>1</v>
      </c>
      <c r="G9">
        <v>0.13</v>
      </c>
      <c r="H9">
        <v>1</v>
      </c>
      <c r="I9">
        <v>1</v>
      </c>
      <c r="J9">
        <v>-1</v>
      </c>
      <c r="K9">
        <v>-1</v>
      </c>
      <c r="L9" t="str">
        <f>HYPERLINK("https://www.defined.fi/sol/85jxm3jqjnhJ8WQnNEE87RvSogdf3FvivWnTWA2rpump?maker=3Dp2NyiSx5Vc4b4jS6trW6Dh8RfDrmMiJ2KX2nP7pYKk","https://www.defined.fi/sol/85jxm3jqjnhJ8WQnNEE87RvSogdf3FvivWnTWA2rpump?maker=3Dp2NyiSx5Vc4b4jS6trW6Dh8RfDrmMiJ2KX2nP7pYKk")</f>
        <v>https://www.defined.fi/sol/85jxm3jqjnhJ8WQnNEE87RvSogdf3FvivWnTWA2rpump?maker=3Dp2NyiSx5Vc4b4jS6trW6Dh8RfDrmMiJ2KX2nP7pYKk</v>
      </c>
      <c r="M9" t="str">
        <f>HYPERLINK("https://dexscreener.com/solana/85jxm3jqjnhJ8WQnNEE87RvSogdf3FvivWnTWA2rpump?maker=3Dp2NyiSx5Vc4b4jS6trW6Dh8RfDrmMiJ2KX2nP7pYKk","https://dexscreener.com/solana/85jxm3jqjnhJ8WQnNEE87RvSogdf3FvivWnTWA2rpump?maker=3Dp2NyiSx5Vc4b4jS6trW6Dh8RfDrmMiJ2KX2nP7pYKk")</f>
        <v>https://dexscreener.com/solana/85jxm3jqjnhJ8WQnNEE87RvSogdf3FvivWnTWA2rpump?maker=3Dp2NyiSx5Vc4b4jS6trW6Dh8RfDrmMiJ2KX2nP7pYKk</v>
      </c>
    </row>
    <row r="10" spans="1:13" x14ac:dyDescent="0.15">
      <c r="A10" t="s">
        <v>29</v>
      </c>
      <c r="B10" t="s">
        <v>30</v>
      </c>
      <c r="C10">
        <v>0</v>
      </c>
      <c r="D10">
        <v>-16.829999999999998</v>
      </c>
      <c r="E10">
        <v>-1</v>
      </c>
      <c r="F10">
        <v>92.45</v>
      </c>
      <c r="G10">
        <v>75.349999999999994</v>
      </c>
      <c r="H10">
        <v>4</v>
      </c>
      <c r="I10">
        <v>2</v>
      </c>
      <c r="J10">
        <v>-1</v>
      </c>
      <c r="K10">
        <v>-1</v>
      </c>
      <c r="L10" t="str">
        <f>HYPERLINK("https://www.defined.fi/sol/7G5DM7Jy7TMWKgH313tA3vF6AqHpbHP4TWZzpTVLWv9c?maker=3Dp2NyiSx5Vc4b4jS6trW6Dh8RfDrmMiJ2KX2nP7pYKk","https://www.defined.fi/sol/7G5DM7Jy7TMWKgH313tA3vF6AqHpbHP4TWZzpTVLWv9c?maker=3Dp2NyiSx5Vc4b4jS6trW6Dh8RfDrmMiJ2KX2nP7pYKk")</f>
        <v>https://www.defined.fi/sol/7G5DM7Jy7TMWKgH313tA3vF6AqHpbHP4TWZzpTVLWv9c?maker=3Dp2NyiSx5Vc4b4jS6trW6Dh8RfDrmMiJ2KX2nP7pYKk</v>
      </c>
      <c r="M10" t="str">
        <f>HYPERLINK("https://dexscreener.com/solana/7G5DM7Jy7TMWKgH313tA3vF6AqHpbHP4TWZzpTVLWv9c?maker=3Dp2NyiSx5Vc4b4jS6trW6Dh8RfDrmMiJ2KX2nP7pYKk","https://dexscreener.com/solana/7G5DM7Jy7TMWKgH313tA3vF6AqHpbHP4TWZzpTVLWv9c?maker=3Dp2NyiSx5Vc4b4jS6trW6Dh8RfDrmMiJ2KX2nP7pYKk")</f>
        <v>https://dexscreener.com/solana/7G5DM7Jy7TMWKgH313tA3vF6AqHpbHP4TWZzpTVLWv9c?maker=3Dp2NyiSx5Vc4b4jS6trW6Dh8RfDrmMiJ2KX2nP7pYKk</v>
      </c>
    </row>
    <row r="11" spans="1:13" x14ac:dyDescent="0.15">
      <c r="A11" t="s">
        <v>31</v>
      </c>
      <c r="B11" t="s">
        <v>32</v>
      </c>
      <c r="C11">
        <v>0</v>
      </c>
      <c r="D11">
        <v>1.02</v>
      </c>
      <c r="E11">
        <v>1.1599999999999999</v>
      </c>
      <c r="F11">
        <v>0.88300000000000001</v>
      </c>
      <c r="G11">
        <v>1.9</v>
      </c>
      <c r="H11">
        <v>1</v>
      </c>
      <c r="I11">
        <v>1</v>
      </c>
      <c r="J11">
        <v>-1</v>
      </c>
      <c r="K11">
        <v>-1</v>
      </c>
      <c r="L11" t="str">
        <f>HYPERLINK("https://www.defined.fi/sol/Ujgxis6SncBReBhvhKshjveErWBGGuBTjEfkbskpump?maker=3Dp2NyiSx5Vc4b4jS6trW6Dh8RfDrmMiJ2KX2nP7pYKk","https://www.defined.fi/sol/Ujgxis6SncBReBhvhKshjveErWBGGuBTjEfkbskpump?maker=3Dp2NyiSx5Vc4b4jS6trW6Dh8RfDrmMiJ2KX2nP7pYKk")</f>
        <v>https://www.defined.fi/sol/Ujgxis6SncBReBhvhKshjveErWBGGuBTjEfkbskpump?maker=3Dp2NyiSx5Vc4b4jS6trW6Dh8RfDrmMiJ2KX2nP7pYKk</v>
      </c>
      <c r="M11" t="str">
        <f>HYPERLINK("https://dexscreener.com/solana/Ujgxis6SncBReBhvhKshjveErWBGGuBTjEfkbskpump?maker=3Dp2NyiSx5Vc4b4jS6trW6Dh8RfDrmMiJ2KX2nP7pYKk","https://dexscreener.com/solana/Ujgxis6SncBReBhvhKshjveErWBGGuBTjEfkbskpump?maker=3Dp2NyiSx5Vc4b4jS6trW6Dh8RfDrmMiJ2KX2nP7pYKk")</f>
        <v>https://dexscreener.com/solana/Ujgxis6SncBReBhvhKshjveErWBGGuBTjEfkbskpump?maker=3Dp2NyiSx5Vc4b4jS6trW6Dh8RfDrmMiJ2KX2nP7pYKk</v>
      </c>
    </row>
    <row r="12" spans="1:13" x14ac:dyDescent="0.15">
      <c r="A12" t="s">
        <v>33</v>
      </c>
      <c r="B12" t="s">
        <v>34</v>
      </c>
      <c r="C12">
        <v>0</v>
      </c>
      <c r="D12">
        <v>-0.188</v>
      </c>
      <c r="E12">
        <v>-0.19</v>
      </c>
      <c r="F12">
        <v>0.98399999999999999</v>
      </c>
      <c r="G12">
        <v>0.79600000000000004</v>
      </c>
      <c r="H12">
        <v>1</v>
      </c>
      <c r="I12">
        <v>1</v>
      </c>
      <c r="J12">
        <v>-1</v>
      </c>
      <c r="K12">
        <v>-1</v>
      </c>
      <c r="L12" t="str">
        <f>HYPERLINK("https://www.defined.fi/sol/HWAi5rH9x66ieEZMvzzrW6eJD7HTm62pBqnxutNJpump?maker=3Dp2NyiSx5Vc4b4jS6trW6Dh8RfDrmMiJ2KX2nP7pYKk","https://www.defined.fi/sol/HWAi5rH9x66ieEZMvzzrW6eJD7HTm62pBqnxutNJpump?maker=3Dp2NyiSx5Vc4b4jS6trW6Dh8RfDrmMiJ2KX2nP7pYKk")</f>
        <v>https://www.defined.fi/sol/HWAi5rH9x66ieEZMvzzrW6eJD7HTm62pBqnxutNJpump?maker=3Dp2NyiSx5Vc4b4jS6trW6Dh8RfDrmMiJ2KX2nP7pYKk</v>
      </c>
      <c r="M12" t="str">
        <f>HYPERLINK("https://dexscreener.com/solana/HWAi5rH9x66ieEZMvzzrW6eJD7HTm62pBqnxutNJpump?maker=3Dp2NyiSx5Vc4b4jS6trW6Dh8RfDrmMiJ2KX2nP7pYKk","https://dexscreener.com/solana/HWAi5rH9x66ieEZMvzzrW6eJD7HTm62pBqnxutNJpump?maker=3Dp2NyiSx5Vc4b4jS6trW6Dh8RfDrmMiJ2KX2nP7pYKk")</f>
        <v>https://dexscreener.com/solana/HWAi5rH9x66ieEZMvzzrW6eJD7HTm62pBqnxutNJpump?maker=3Dp2NyiSx5Vc4b4jS6trW6Dh8RfDrmMiJ2KX2nP7pYKk</v>
      </c>
    </row>
    <row r="13" spans="1:13" x14ac:dyDescent="0.15">
      <c r="A13" t="s">
        <v>35</v>
      </c>
      <c r="B13" t="s">
        <v>36</v>
      </c>
      <c r="C13">
        <v>0</v>
      </c>
      <c r="D13">
        <v>0.41799999999999998</v>
      </c>
      <c r="E13">
        <v>0.09</v>
      </c>
      <c r="F13">
        <v>4.92</v>
      </c>
      <c r="G13">
        <v>5.34</v>
      </c>
      <c r="H13">
        <v>1</v>
      </c>
      <c r="I13">
        <v>2</v>
      </c>
      <c r="J13">
        <v>-1</v>
      </c>
      <c r="K13">
        <v>-1</v>
      </c>
      <c r="L13" t="str">
        <f>HYPERLINK("https://www.defined.fi/sol/EodtMbupUYuMkSaAtQEPkVSTVfvuDcRcnDCoCyqqpump?maker=3Dp2NyiSx5Vc4b4jS6trW6Dh8RfDrmMiJ2KX2nP7pYKk","https://www.defined.fi/sol/EodtMbupUYuMkSaAtQEPkVSTVfvuDcRcnDCoCyqqpump?maker=3Dp2NyiSx5Vc4b4jS6trW6Dh8RfDrmMiJ2KX2nP7pYKk")</f>
        <v>https://www.defined.fi/sol/EodtMbupUYuMkSaAtQEPkVSTVfvuDcRcnDCoCyqqpump?maker=3Dp2NyiSx5Vc4b4jS6trW6Dh8RfDrmMiJ2KX2nP7pYKk</v>
      </c>
      <c r="M13" t="str">
        <f>HYPERLINK("https://dexscreener.com/solana/EodtMbupUYuMkSaAtQEPkVSTVfvuDcRcnDCoCyqqpump?maker=3Dp2NyiSx5Vc4b4jS6trW6Dh8RfDrmMiJ2KX2nP7pYKk","https://dexscreener.com/solana/EodtMbupUYuMkSaAtQEPkVSTVfvuDcRcnDCoCyqqpump?maker=3Dp2NyiSx5Vc4b4jS6trW6Dh8RfDrmMiJ2KX2nP7pYKk")</f>
        <v>https://dexscreener.com/solana/EodtMbupUYuMkSaAtQEPkVSTVfvuDcRcnDCoCyqqpump?maker=3Dp2NyiSx5Vc4b4jS6trW6Dh8RfDrmMiJ2KX2nP7pYKk</v>
      </c>
    </row>
    <row r="14" spans="1:13" x14ac:dyDescent="0.15">
      <c r="A14" t="s">
        <v>37</v>
      </c>
      <c r="B14" t="s">
        <v>38</v>
      </c>
      <c r="C14">
        <v>0</v>
      </c>
      <c r="D14">
        <v>-0.38</v>
      </c>
      <c r="E14">
        <v>-0.77</v>
      </c>
      <c r="F14">
        <v>0.49299999999999999</v>
      </c>
      <c r="G14">
        <v>0.113</v>
      </c>
      <c r="H14">
        <v>1</v>
      </c>
      <c r="I14">
        <v>1</v>
      </c>
      <c r="J14">
        <v>-1</v>
      </c>
      <c r="K14">
        <v>-1</v>
      </c>
      <c r="L14" t="str">
        <f>HYPERLINK("https://www.defined.fi/sol/4kxFkKXN448u9ckpWRdKCsjwp6BbES4JUeCsiBA7pump?maker=3Dp2NyiSx5Vc4b4jS6trW6Dh8RfDrmMiJ2KX2nP7pYKk","https://www.defined.fi/sol/4kxFkKXN448u9ckpWRdKCsjwp6BbES4JUeCsiBA7pump?maker=3Dp2NyiSx5Vc4b4jS6trW6Dh8RfDrmMiJ2KX2nP7pYKk")</f>
        <v>https://www.defined.fi/sol/4kxFkKXN448u9ckpWRdKCsjwp6BbES4JUeCsiBA7pump?maker=3Dp2NyiSx5Vc4b4jS6trW6Dh8RfDrmMiJ2KX2nP7pYKk</v>
      </c>
      <c r="M14" t="str">
        <f>HYPERLINK("https://dexscreener.com/solana/4kxFkKXN448u9ckpWRdKCsjwp6BbES4JUeCsiBA7pump?maker=3Dp2NyiSx5Vc4b4jS6trW6Dh8RfDrmMiJ2KX2nP7pYKk","https://dexscreener.com/solana/4kxFkKXN448u9ckpWRdKCsjwp6BbES4JUeCsiBA7pump?maker=3Dp2NyiSx5Vc4b4jS6trW6Dh8RfDrmMiJ2KX2nP7pYKk")</f>
        <v>https://dexscreener.com/solana/4kxFkKXN448u9ckpWRdKCsjwp6BbES4JUeCsiBA7pump?maker=3Dp2NyiSx5Vc4b4jS6trW6Dh8RfDrmMiJ2KX2nP7pYKk</v>
      </c>
    </row>
    <row r="15" spans="1:13" x14ac:dyDescent="0.15">
      <c r="A15" t="s">
        <v>39</v>
      </c>
      <c r="B15" t="s">
        <v>40</v>
      </c>
      <c r="C15">
        <v>0</v>
      </c>
      <c r="D15">
        <v>12.12</v>
      </c>
      <c r="E15">
        <v>2.48</v>
      </c>
      <c r="F15">
        <v>4.88</v>
      </c>
      <c r="G15">
        <v>17</v>
      </c>
      <c r="H15">
        <v>1</v>
      </c>
      <c r="I15">
        <v>7</v>
      </c>
      <c r="J15">
        <v>-1</v>
      </c>
      <c r="K15">
        <v>-1</v>
      </c>
      <c r="L15" t="str">
        <f>HYPERLINK("https://www.defined.fi/sol/dFVMDELpHeSL4CfCmNiuGS6XRyxSAgP7AwW266Lpump?maker=3Dp2NyiSx5Vc4b4jS6trW6Dh8RfDrmMiJ2KX2nP7pYKk","https://www.defined.fi/sol/dFVMDELpHeSL4CfCmNiuGS6XRyxSAgP7AwW266Lpump?maker=3Dp2NyiSx5Vc4b4jS6trW6Dh8RfDrmMiJ2KX2nP7pYKk")</f>
        <v>https://www.defined.fi/sol/dFVMDELpHeSL4CfCmNiuGS6XRyxSAgP7AwW266Lpump?maker=3Dp2NyiSx5Vc4b4jS6trW6Dh8RfDrmMiJ2KX2nP7pYKk</v>
      </c>
      <c r="M15" t="str">
        <f>HYPERLINK("https://dexscreener.com/solana/dFVMDELpHeSL4CfCmNiuGS6XRyxSAgP7AwW266Lpump?maker=3Dp2NyiSx5Vc4b4jS6trW6Dh8RfDrmMiJ2KX2nP7pYKk","https://dexscreener.com/solana/dFVMDELpHeSL4CfCmNiuGS6XRyxSAgP7AwW266Lpump?maker=3Dp2NyiSx5Vc4b4jS6trW6Dh8RfDrmMiJ2KX2nP7pYKk")</f>
        <v>https://dexscreener.com/solana/dFVMDELpHeSL4CfCmNiuGS6XRyxSAgP7AwW266Lpump?maker=3Dp2NyiSx5Vc4b4jS6trW6Dh8RfDrmMiJ2KX2nP7pYKk</v>
      </c>
    </row>
    <row r="16" spans="1:13" x14ac:dyDescent="0.15">
      <c r="A16" t="s">
        <v>41</v>
      </c>
      <c r="B16" t="s">
        <v>42</v>
      </c>
      <c r="C16">
        <v>0</v>
      </c>
      <c r="D16">
        <v>21.09</v>
      </c>
      <c r="E16">
        <v>1.97</v>
      </c>
      <c r="F16">
        <v>10.72</v>
      </c>
      <c r="G16">
        <v>31.81</v>
      </c>
      <c r="H16">
        <v>3</v>
      </c>
      <c r="I16">
        <v>4</v>
      </c>
      <c r="J16">
        <v>-1</v>
      </c>
      <c r="K16">
        <v>-1</v>
      </c>
      <c r="L16" t="str">
        <f>HYPERLINK("https://www.defined.fi/sol/5AFpf9H8CPpmHe9gmwZYQPtup3MDZ887PUxvY1yapump?maker=3Dp2NyiSx5Vc4b4jS6trW6Dh8RfDrmMiJ2KX2nP7pYKk","https://www.defined.fi/sol/5AFpf9H8CPpmHe9gmwZYQPtup3MDZ887PUxvY1yapump?maker=3Dp2NyiSx5Vc4b4jS6trW6Dh8RfDrmMiJ2KX2nP7pYKk")</f>
        <v>https://www.defined.fi/sol/5AFpf9H8CPpmHe9gmwZYQPtup3MDZ887PUxvY1yapump?maker=3Dp2NyiSx5Vc4b4jS6trW6Dh8RfDrmMiJ2KX2nP7pYKk</v>
      </c>
      <c r="M16" t="str">
        <f>HYPERLINK("https://dexscreener.com/solana/5AFpf9H8CPpmHe9gmwZYQPtup3MDZ887PUxvY1yapump?maker=3Dp2NyiSx5Vc4b4jS6trW6Dh8RfDrmMiJ2KX2nP7pYKk","https://dexscreener.com/solana/5AFpf9H8CPpmHe9gmwZYQPtup3MDZ887PUxvY1yapump?maker=3Dp2NyiSx5Vc4b4jS6trW6Dh8RfDrmMiJ2KX2nP7pYKk")</f>
        <v>https://dexscreener.com/solana/5AFpf9H8CPpmHe9gmwZYQPtup3MDZ887PUxvY1yapump?maker=3Dp2NyiSx5Vc4b4jS6trW6Dh8RfDrmMiJ2KX2nP7pYKk</v>
      </c>
    </row>
    <row r="17" spans="1:13" x14ac:dyDescent="0.15">
      <c r="A17" t="s">
        <v>43</v>
      </c>
      <c r="B17" t="s">
        <v>44</v>
      </c>
      <c r="C17">
        <v>0</v>
      </c>
      <c r="D17">
        <v>25.38</v>
      </c>
      <c r="E17">
        <v>2.6</v>
      </c>
      <c r="F17">
        <v>9.76</v>
      </c>
      <c r="G17">
        <v>35.14</v>
      </c>
      <c r="H17">
        <v>1</v>
      </c>
      <c r="I17">
        <v>3</v>
      </c>
      <c r="J17">
        <v>-1</v>
      </c>
      <c r="K17">
        <v>-1</v>
      </c>
      <c r="L17" t="str">
        <f>HYPERLINK("https://www.defined.fi/sol/yJcC48AWnaFQxb4CfZY6U19aQr3Pw6RKVhuGCLVpump?maker=3Dp2NyiSx5Vc4b4jS6trW6Dh8RfDrmMiJ2KX2nP7pYKk","https://www.defined.fi/sol/yJcC48AWnaFQxb4CfZY6U19aQr3Pw6RKVhuGCLVpump?maker=3Dp2NyiSx5Vc4b4jS6trW6Dh8RfDrmMiJ2KX2nP7pYKk")</f>
        <v>https://www.defined.fi/sol/yJcC48AWnaFQxb4CfZY6U19aQr3Pw6RKVhuGCLVpump?maker=3Dp2NyiSx5Vc4b4jS6trW6Dh8RfDrmMiJ2KX2nP7pYKk</v>
      </c>
      <c r="M17" t="str">
        <f>HYPERLINK("https://dexscreener.com/solana/yJcC48AWnaFQxb4CfZY6U19aQr3Pw6RKVhuGCLVpump?maker=3Dp2NyiSx5Vc4b4jS6trW6Dh8RfDrmMiJ2KX2nP7pYKk","https://dexscreener.com/solana/yJcC48AWnaFQxb4CfZY6U19aQr3Pw6RKVhuGCLVpump?maker=3Dp2NyiSx5Vc4b4jS6trW6Dh8RfDrmMiJ2KX2nP7pYKk")</f>
        <v>https://dexscreener.com/solana/yJcC48AWnaFQxb4CfZY6U19aQr3Pw6RKVhuGCLVpump?maker=3Dp2NyiSx5Vc4b4jS6trW6Dh8RfDrmMiJ2KX2nP7pYKk</v>
      </c>
    </row>
    <row r="18" spans="1:13" x14ac:dyDescent="0.15">
      <c r="A18" t="s">
        <v>45</v>
      </c>
      <c r="B18" t="s">
        <v>46</v>
      </c>
      <c r="C18">
        <v>1</v>
      </c>
      <c r="D18">
        <v>-2.58</v>
      </c>
      <c r="E18">
        <v>-1</v>
      </c>
      <c r="F18">
        <v>4.47</v>
      </c>
      <c r="G18">
        <v>1.89</v>
      </c>
      <c r="H18">
        <v>5</v>
      </c>
      <c r="I18">
        <v>1</v>
      </c>
      <c r="J18">
        <v>-1</v>
      </c>
      <c r="K18">
        <v>-1</v>
      </c>
      <c r="L18" t="str">
        <f>HYPERLINK("https://www.defined.fi/sol/6J2cEW7MuawwTnSCx5YEcpSTHPnfCeNKqctntecSS4Xq?maker=3Dp2NyiSx5Vc4b4jS6trW6Dh8RfDrmMiJ2KX2nP7pYKk","https://www.defined.fi/sol/6J2cEW7MuawwTnSCx5YEcpSTHPnfCeNKqctntecSS4Xq?maker=3Dp2NyiSx5Vc4b4jS6trW6Dh8RfDrmMiJ2KX2nP7pYKk")</f>
        <v>https://www.defined.fi/sol/6J2cEW7MuawwTnSCx5YEcpSTHPnfCeNKqctntecSS4Xq?maker=3Dp2NyiSx5Vc4b4jS6trW6Dh8RfDrmMiJ2KX2nP7pYKk</v>
      </c>
      <c r="M18" t="str">
        <f>HYPERLINK("https://dexscreener.com/solana/6J2cEW7MuawwTnSCx5YEcpSTHPnfCeNKqctntecSS4Xq?maker=3Dp2NyiSx5Vc4b4jS6trW6Dh8RfDrmMiJ2KX2nP7pYKk","https://dexscreener.com/solana/6J2cEW7MuawwTnSCx5YEcpSTHPnfCeNKqctntecSS4Xq?maker=3Dp2NyiSx5Vc4b4jS6trW6Dh8RfDrmMiJ2KX2nP7pYKk")</f>
        <v>https://dexscreener.com/solana/6J2cEW7MuawwTnSCx5YEcpSTHPnfCeNKqctntecSS4Xq?maker=3Dp2NyiSx5Vc4b4jS6trW6Dh8RfDrmMiJ2KX2nP7pYKk</v>
      </c>
    </row>
    <row r="19" spans="1:13" x14ac:dyDescent="0.15">
      <c r="A19" t="s">
        <v>47</v>
      </c>
      <c r="B19" t="s">
        <v>48</v>
      </c>
      <c r="C19">
        <v>1</v>
      </c>
      <c r="D19">
        <v>3.34</v>
      </c>
      <c r="E19">
        <v>3.4</v>
      </c>
      <c r="F19">
        <v>0.98299999999999998</v>
      </c>
      <c r="G19">
        <v>4.32</v>
      </c>
      <c r="H19">
        <v>1</v>
      </c>
      <c r="I19">
        <v>2</v>
      </c>
      <c r="J19">
        <v>-1</v>
      </c>
      <c r="K19">
        <v>-1</v>
      </c>
      <c r="L19" t="str">
        <f>HYPERLINK("https://www.defined.fi/sol/49jbJ6CXkYT2WBMPL2c1mYrjjCE3JeR4GoovRDuxpump?maker=3Dp2NyiSx5Vc4b4jS6trW6Dh8RfDrmMiJ2KX2nP7pYKk","https://www.defined.fi/sol/49jbJ6CXkYT2WBMPL2c1mYrjjCE3JeR4GoovRDuxpump?maker=3Dp2NyiSx5Vc4b4jS6trW6Dh8RfDrmMiJ2KX2nP7pYKk")</f>
        <v>https://www.defined.fi/sol/49jbJ6CXkYT2WBMPL2c1mYrjjCE3JeR4GoovRDuxpump?maker=3Dp2NyiSx5Vc4b4jS6trW6Dh8RfDrmMiJ2KX2nP7pYKk</v>
      </c>
      <c r="M19" t="str">
        <f>HYPERLINK("https://dexscreener.com/solana/49jbJ6CXkYT2WBMPL2c1mYrjjCE3JeR4GoovRDuxpump?maker=3Dp2NyiSx5Vc4b4jS6trW6Dh8RfDrmMiJ2KX2nP7pYKk","https://dexscreener.com/solana/49jbJ6CXkYT2WBMPL2c1mYrjjCE3JeR4GoovRDuxpump?maker=3Dp2NyiSx5Vc4b4jS6trW6Dh8RfDrmMiJ2KX2nP7pYKk")</f>
        <v>https://dexscreener.com/solana/49jbJ6CXkYT2WBMPL2c1mYrjjCE3JeR4GoovRDuxpump?maker=3Dp2NyiSx5Vc4b4jS6trW6Dh8RfDrmMiJ2KX2nP7pYKk</v>
      </c>
    </row>
    <row r="20" spans="1:13" x14ac:dyDescent="0.15">
      <c r="A20" t="s">
        <v>49</v>
      </c>
      <c r="B20" t="s">
        <v>50</v>
      </c>
      <c r="C20">
        <v>1</v>
      </c>
      <c r="D20">
        <v>0.249</v>
      </c>
      <c r="E20">
        <v>0.05</v>
      </c>
      <c r="F20">
        <v>4.87</v>
      </c>
      <c r="G20">
        <v>5.12</v>
      </c>
      <c r="H20">
        <v>1</v>
      </c>
      <c r="I20">
        <v>2</v>
      </c>
      <c r="J20">
        <v>-1</v>
      </c>
      <c r="K20">
        <v>-1</v>
      </c>
      <c r="L20" t="str">
        <f>HYPERLINK("https://www.defined.fi/sol/9wtFqbMCFDLwgEboVs3WJhVG2VgwdFBo3osqtqgXpump?maker=3Dp2NyiSx5Vc4b4jS6trW6Dh8RfDrmMiJ2KX2nP7pYKk","https://www.defined.fi/sol/9wtFqbMCFDLwgEboVs3WJhVG2VgwdFBo3osqtqgXpump?maker=3Dp2NyiSx5Vc4b4jS6trW6Dh8RfDrmMiJ2KX2nP7pYKk")</f>
        <v>https://www.defined.fi/sol/9wtFqbMCFDLwgEboVs3WJhVG2VgwdFBo3osqtqgXpump?maker=3Dp2NyiSx5Vc4b4jS6trW6Dh8RfDrmMiJ2KX2nP7pYKk</v>
      </c>
      <c r="M20" t="str">
        <f>HYPERLINK("https://dexscreener.com/solana/9wtFqbMCFDLwgEboVs3WJhVG2VgwdFBo3osqtqgXpump?maker=3Dp2NyiSx5Vc4b4jS6trW6Dh8RfDrmMiJ2KX2nP7pYKk","https://dexscreener.com/solana/9wtFqbMCFDLwgEboVs3WJhVG2VgwdFBo3osqtqgXpump?maker=3Dp2NyiSx5Vc4b4jS6trW6Dh8RfDrmMiJ2KX2nP7pYKk")</f>
        <v>https://dexscreener.com/solana/9wtFqbMCFDLwgEboVs3WJhVG2VgwdFBo3osqtqgXpump?maker=3Dp2NyiSx5Vc4b4jS6trW6Dh8RfDrmMiJ2KX2nP7pYKk</v>
      </c>
    </row>
    <row r="21" spans="1:13" x14ac:dyDescent="0.15">
      <c r="A21" t="s">
        <v>51</v>
      </c>
      <c r="B21" t="s">
        <v>52</v>
      </c>
      <c r="C21">
        <v>1</v>
      </c>
      <c r="D21">
        <v>63.06</v>
      </c>
      <c r="E21">
        <v>0.95</v>
      </c>
      <c r="F21">
        <v>66.62</v>
      </c>
      <c r="G21">
        <v>26.4</v>
      </c>
      <c r="H21">
        <v>19</v>
      </c>
      <c r="I21">
        <v>3</v>
      </c>
      <c r="J21">
        <v>-1</v>
      </c>
      <c r="K21">
        <v>-1</v>
      </c>
      <c r="L21" t="str">
        <f>HYPERLINK("https://www.defined.fi/sol/umgcPr2uQHzmCerCu6kSPBiaUdMWZewRRQmQ54Apump?maker=3Dp2NyiSx5Vc4b4jS6trW6Dh8RfDrmMiJ2KX2nP7pYKk","https://www.defined.fi/sol/umgcPr2uQHzmCerCu6kSPBiaUdMWZewRRQmQ54Apump?maker=3Dp2NyiSx5Vc4b4jS6trW6Dh8RfDrmMiJ2KX2nP7pYKk")</f>
        <v>https://www.defined.fi/sol/umgcPr2uQHzmCerCu6kSPBiaUdMWZewRRQmQ54Apump?maker=3Dp2NyiSx5Vc4b4jS6trW6Dh8RfDrmMiJ2KX2nP7pYKk</v>
      </c>
      <c r="M21" t="str">
        <f>HYPERLINK("https://dexscreener.com/solana/umgcPr2uQHzmCerCu6kSPBiaUdMWZewRRQmQ54Apump?maker=3Dp2NyiSx5Vc4b4jS6trW6Dh8RfDrmMiJ2KX2nP7pYKk","https://dexscreener.com/solana/umgcPr2uQHzmCerCu6kSPBiaUdMWZewRRQmQ54Apump?maker=3Dp2NyiSx5Vc4b4jS6trW6Dh8RfDrmMiJ2KX2nP7pYKk")</f>
        <v>https://dexscreener.com/solana/umgcPr2uQHzmCerCu6kSPBiaUdMWZewRRQmQ54Apump?maker=3Dp2NyiSx5Vc4b4jS6trW6Dh8RfDrmMiJ2KX2nP7pYKk</v>
      </c>
    </row>
    <row r="22" spans="1:13" x14ac:dyDescent="0.15">
      <c r="A22" t="s">
        <v>53</v>
      </c>
      <c r="B22" t="s">
        <v>54</v>
      </c>
      <c r="C22">
        <v>1</v>
      </c>
      <c r="D22">
        <v>-6.14</v>
      </c>
      <c r="E22">
        <v>-0.84</v>
      </c>
      <c r="F22">
        <v>7.3</v>
      </c>
      <c r="G22">
        <v>1.17</v>
      </c>
      <c r="H22">
        <v>4</v>
      </c>
      <c r="I22">
        <v>1</v>
      </c>
      <c r="J22">
        <v>-1</v>
      </c>
      <c r="K22">
        <v>-1</v>
      </c>
      <c r="L22" t="str">
        <f>HYPERLINK("https://www.defined.fi/sol/B9AFujzySVQ4Xz1cTA89f1k94utp9v3BYME2B3rpump?maker=3Dp2NyiSx5Vc4b4jS6trW6Dh8RfDrmMiJ2KX2nP7pYKk","https://www.defined.fi/sol/B9AFujzySVQ4Xz1cTA89f1k94utp9v3BYME2B3rpump?maker=3Dp2NyiSx5Vc4b4jS6trW6Dh8RfDrmMiJ2KX2nP7pYKk")</f>
        <v>https://www.defined.fi/sol/B9AFujzySVQ4Xz1cTA89f1k94utp9v3BYME2B3rpump?maker=3Dp2NyiSx5Vc4b4jS6trW6Dh8RfDrmMiJ2KX2nP7pYKk</v>
      </c>
      <c r="M22" t="str">
        <f>HYPERLINK("https://dexscreener.com/solana/B9AFujzySVQ4Xz1cTA89f1k94utp9v3BYME2B3rpump?maker=3Dp2NyiSx5Vc4b4jS6trW6Dh8RfDrmMiJ2KX2nP7pYKk","https://dexscreener.com/solana/B9AFujzySVQ4Xz1cTA89f1k94utp9v3BYME2B3rpump?maker=3Dp2NyiSx5Vc4b4jS6trW6Dh8RfDrmMiJ2KX2nP7pYKk")</f>
        <v>https://dexscreener.com/solana/B9AFujzySVQ4Xz1cTA89f1k94utp9v3BYME2B3rpump?maker=3Dp2NyiSx5Vc4b4jS6trW6Dh8RfDrmMiJ2KX2nP7pYKk</v>
      </c>
    </row>
    <row r="23" spans="1:13" x14ac:dyDescent="0.15">
      <c r="A23" t="s">
        <v>55</v>
      </c>
      <c r="B23" t="s">
        <v>56</v>
      </c>
      <c r="C23">
        <v>1</v>
      </c>
      <c r="D23">
        <v>-0.46200000000000002</v>
      </c>
      <c r="E23">
        <v>-0.47</v>
      </c>
      <c r="F23">
        <v>0.97499999999999998</v>
      </c>
      <c r="G23">
        <v>0.51200000000000001</v>
      </c>
      <c r="H23">
        <v>1</v>
      </c>
      <c r="I23">
        <v>1</v>
      </c>
      <c r="J23">
        <v>-1</v>
      </c>
      <c r="K23">
        <v>-1</v>
      </c>
      <c r="L23" t="str">
        <f>HYPERLINK("https://www.defined.fi/sol/6vRaTUgv5iinhnJyYuTEmScJxNmM7hTDBpykLkAgpump?maker=3Dp2NyiSx5Vc4b4jS6trW6Dh8RfDrmMiJ2KX2nP7pYKk","https://www.defined.fi/sol/6vRaTUgv5iinhnJyYuTEmScJxNmM7hTDBpykLkAgpump?maker=3Dp2NyiSx5Vc4b4jS6trW6Dh8RfDrmMiJ2KX2nP7pYKk")</f>
        <v>https://www.defined.fi/sol/6vRaTUgv5iinhnJyYuTEmScJxNmM7hTDBpykLkAgpump?maker=3Dp2NyiSx5Vc4b4jS6trW6Dh8RfDrmMiJ2KX2nP7pYKk</v>
      </c>
      <c r="M23" t="str">
        <f>HYPERLINK("https://dexscreener.com/solana/6vRaTUgv5iinhnJyYuTEmScJxNmM7hTDBpykLkAgpump?maker=3Dp2NyiSx5Vc4b4jS6trW6Dh8RfDrmMiJ2KX2nP7pYKk","https://dexscreener.com/solana/6vRaTUgv5iinhnJyYuTEmScJxNmM7hTDBpykLkAgpump?maker=3Dp2NyiSx5Vc4b4jS6trW6Dh8RfDrmMiJ2KX2nP7pYKk")</f>
        <v>https://dexscreener.com/solana/6vRaTUgv5iinhnJyYuTEmScJxNmM7hTDBpykLkAgpump?maker=3Dp2NyiSx5Vc4b4jS6trW6Dh8RfDrmMiJ2KX2nP7pYKk</v>
      </c>
    </row>
    <row r="24" spans="1:13" x14ac:dyDescent="0.15">
      <c r="A24" t="s">
        <v>57</v>
      </c>
      <c r="B24" t="s">
        <v>58</v>
      </c>
      <c r="C24">
        <v>1</v>
      </c>
      <c r="D24">
        <v>43.35</v>
      </c>
      <c r="E24">
        <v>3.45</v>
      </c>
      <c r="F24">
        <v>12.56</v>
      </c>
      <c r="G24">
        <v>55.91</v>
      </c>
      <c r="H24">
        <v>5</v>
      </c>
      <c r="I24">
        <v>14</v>
      </c>
      <c r="J24">
        <v>-1</v>
      </c>
      <c r="K24">
        <v>-1</v>
      </c>
      <c r="L24" t="str">
        <f>HYPERLINK("https://www.defined.fi/sol/ETZDTrZp1tWSTPHf22cyUXiv5xGzXuBFEwJAsE8ypump?maker=3Dp2NyiSx5Vc4b4jS6trW6Dh8RfDrmMiJ2KX2nP7pYKk","https://www.defined.fi/sol/ETZDTrZp1tWSTPHf22cyUXiv5xGzXuBFEwJAsE8ypump?maker=3Dp2NyiSx5Vc4b4jS6trW6Dh8RfDrmMiJ2KX2nP7pYKk")</f>
        <v>https://www.defined.fi/sol/ETZDTrZp1tWSTPHf22cyUXiv5xGzXuBFEwJAsE8ypump?maker=3Dp2NyiSx5Vc4b4jS6trW6Dh8RfDrmMiJ2KX2nP7pYKk</v>
      </c>
      <c r="M24" t="str">
        <f>HYPERLINK("https://dexscreener.com/solana/ETZDTrZp1tWSTPHf22cyUXiv5xGzXuBFEwJAsE8ypump?maker=3Dp2NyiSx5Vc4b4jS6trW6Dh8RfDrmMiJ2KX2nP7pYKk","https://dexscreener.com/solana/ETZDTrZp1tWSTPHf22cyUXiv5xGzXuBFEwJAsE8ypump?maker=3Dp2NyiSx5Vc4b4jS6trW6Dh8RfDrmMiJ2KX2nP7pYKk")</f>
        <v>https://dexscreener.com/solana/ETZDTrZp1tWSTPHf22cyUXiv5xGzXuBFEwJAsE8ypump?maker=3Dp2NyiSx5Vc4b4jS6trW6Dh8RfDrmMiJ2KX2nP7pYKk</v>
      </c>
    </row>
    <row r="25" spans="1:13" x14ac:dyDescent="0.15">
      <c r="A25" t="s">
        <v>59</v>
      </c>
      <c r="B25" t="s">
        <v>60</v>
      </c>
      <c r="C25">
        <v>1</v>
      </c>
      <c r="D25">
        <v>-0.67400000000000004</v>
      </c>
      <c r="E25">
        <v>-0.69</v>
      </c>
      <c r="F25">
        <v>0.98299999999999998</v>
      </c>
      <c r="G25">
        <v>0.309</v>
      </c>
      <c r="H25">
        <v>1</v>
      </c>
      <c r="I25">
        <v>1</v>
      </c>
      <c r="J25">
        <v>-1</v>
      </c>
      <c r="K25">
        <v>-1</v>
      </c>
      <c r="L25" t="str">
        <f>HYPERLINK("https://www.defined.fi/sol/2rqP6q8oCKMLFpDKHRXktLnLDVNHLBkKeQdUwhp6pump?maker=3Dp2NyiSx5Vc4b4jS6trW6Dh8RfDrmMiJ2KX2nP7pYKk","https://www.defined.fi/sol/2rqP6q8oCKMLFpDKHRXktLnLDVNHLBkKeQdUwhp6pump?maker=3Dp2NyiSx5Vc4b4jS6trW6Dh8RfDrmMiJ2KX2nP7pYKk")</f>
        <v>https://www.defined.fi/sol/2rqP6q8oCKMLFpDKHRXktLnLDVNHLBkKeQdUwhp6pump?maker=3Dp2NyiSx5Vc4b4jS6trW6Dh8RfDrmMiJ2KX2nP7pYKk</v>
      </c>
      <c r="M25" t="str">
        <f>HYPERLINK("https://dexscreener.com/solana/2rqP6q8oCKMLFpDKHRXktLnLDVNHLBkKeQdUwhp6pump?maker=3Dp2NyiSx5Vc4b4jS6trW6Dh8RfDrmMiJ2KX2nP7pYKk","https://dexscreener.com/solana/2rqP6q8oCKMLFpDKHRXktLnLDVNHLBkKeQdUwhp6pump?maker=3Dp2NyiSx5Vc4b4jS6trW6Dh8RfDrmMiJ2KX2nP7pYKk")</f>
        <v>https://dexscreener.com/solana/2rqP6q8oCKMLFpDKHRXktLnLDVNHLBkKeQdUwhp6pump?maker=3Dp2NyiSx5Vc4b4jS6trW6Dh8RfDrmMiJ2KX2nP7pYKk</v>
      </c>
    </row>
    <row r="26" spans="1:13" x14ac:dyDescent="0.15">
      <c r="A26" t="s">
        <v>61</v>
      </c>
      <c r="B26" t="s">
        <v>62</v>
      </c>
      <c r="C26">
        <v>1</v>
      </c>
      <c r="D26">
        <v>-1.28</v>
      </c>
      <c r="E26">
        <v>-7.0000000000000007E-2</v>
      </c>
      <c r="F26">
        <v>19.399999999999999</v>
      </c>
      <c r="G26">
        <v>18.12</v>
      </c>
      <c r="H26">
        <v>2</v>
      </c>
      <c r="I26">
        <v>2</v>
      </c>
      <c r="J26">
        <v>-1</v>
      </c>
      <c r="K26">
        <v>-1</v>
      </c>
      <c r="L26" t="str">
        <f>HYPERLINK("https://www.defined.fi/sol/CUzSRjBvqFFq45mg6j9oyQrDxyUTHEKM2xqKzDkZpump?maker=3Dp2NyiSx5Vc4b4jS6trW6Dh8RfDrmMiJ2KX2nP7pYKk","https://www.defined.fi/sol/CUzSRjBvqFFq45mg6j9oyQrDxyUTHEKM2xqKzDkZpump?maker=3Dp2NyiSx5Vc4b4jS6trW6Dh8RfDrmMiJ2KX2nP7pYKk")</f>
        <v>https://www.defined.fi/sol/CUzSRjBvqFFq45mg6j9oyQrDxyUTHEKM2xqKzDkZpump?maker=3Dp2NyiSx5Vc4b4jS6trW6Dh8RfDrmMiJ2KX2nP7pYKk</v>
      </c>
      <c r="M26" t="str">
        <f>HYPERLINK("https://dexscreener.com/solana/CUzSRjBvqFFq45mg6j9oyQrDxyUTHEKM2xqKzDkZpump?maker=3Dp2NyiSx5Vc4b4jS6trW6Dh8RfDrmMiJ2KX2nP7pYKk","https://dexscreener.com/solana/CUzSRjBvqFFq45mg6j9oyQrDxyUTHEKM2xqKzDkZpump?maker=3Dp2NyiSx5Vc4b4jS6trW6Dh8RfDrmMiJ2KX2nP7pYKk")</f>
        <v>https://dexscreener.com/solana/CUzSRjBvqFFq45mg6j9oyQrDxyUTHEKM2xqKzDkZpump?maker=3Dp2NyiSx5Vc4b4jS6trW6Dh8RfDrmMiJ2KX2nP7pYKk</v>
      </c>
    </row>
    <row r="27" spans="1:13" x14ac:dyDescent="0.15">
      <c r="A27" t="s">
        <v>63</v>
      </c>
      <c r="B27" t="s">
        <v>64</v>
      </c>
      <c r="C27">
        <v>1</v>
      </c>
      <c r="D27">
        <v>-22.35</v>
      </c>
      <c r="E27">
        <v>-0.51</v>
      </c>
      <c r="F27">
        <v>44.26</v>
      </c>
      <c r="G27">
        <v>21.91</v>
      </c>
      <c r="H27">
        <v>10</v>
      </c>
      <c r="I27">
        <v>3</v>
      </c>
      <c r="J27">
        <v>-1</v>
      </c>
      <c r="K27">
        <v>-1</v>
      </c>
      <c r="L27" t="str">
        <f>HYPERLINK("https://www.defined.fi/sol/41revsxLUZnoiUQoMT9eBVCzi4cs8Xbs48rp53gcpump?maker=3Dp2NyiSx5Vc4b4jS6trW6Dh8RfDrmMiJ2KX2nP7pYKk","https://www.defined.fi/sol/41revsxLUZnoiUQoMT9eBVCzi4cs8Xbs48rp53gcpump?maker=3Dp2NyiSx5Vc4b4jS6trW6Dh8RfDrmMiJ2KX2nP7pYKk")</f>
        <v>https://www.defined.fi/sol/41revsxLUZnoiUQoMT9eBVCzi4cs8Xbs48rp53gcpump?maker=3Dp2NyiSx5Vc4b4jS6trW6Dh8RfDrmMiJ2KX2nP7pYKk</v>
      </c>
      <c r="M27" t="str">
        <f>HYPERLINK("https://dexscreener.com/solana/41revsxLUZnoiUQoMT9eBVCzi4cs8Xbs48rp53gcpump?maker=3Dp2NyiSx5Vc4b4jS6trW6Dh8RfDrmMiJ2KX2nP7pYKk","https://dexscreener.com/solana/41revsxLUZnoiUQoMT9eBVCzi4cs8Xbs48rp53gcpump?maker=3Dp2NyiSx5Vc4b4jS6trW6Dh8RfDrmMiJ2KX2nP7pYKk")</f>
        <v>https://dexscreener.com/solana/41revsxLUZnoiUQoMT9eBVCzi4cs8Xbs48rp53gcpump?maker=3Dp2NyiSx5Vc4b4jS6trW6Dh8RfDrmMiJ2KX2nP7pYKk</v>
      </c>
    </row>
    <row r="28" spans="1:13" x14ac:dyDescent="0.15">
      <c r="A28" t="s">
        <v>65</v>
      </c>
      <c r="B28" t="s">
        <v>66</v>
      </c>
      <c r="C28">
        <v>1</v>
      </c>
      <c r="D28">
        <v>-2.2799999999999998</v>
      </c>
      <c r="E28">
        <v>-0.39</v>
      </c>
      <c r="F28">
        <v>5.84</v>
      </c>
      <c r="G28">
        <v>3.56</v>
      </c>
      <c r="H28">
        <v>2</v>
      </c>
      <c r="I28">
        <v>1</v>
      </c>
      <c r="J28">
        <v>-1</v>
      </c>
      <c r="K28">
        <v>-1</v>
      </c>
      <c r="L28" t="str">
        <f>HYPERLINK("https://www.defined.fi/sol/mchXra9PGqbMPuJ5FW9YxkkoSVKWAhyu5xP5tk4pump?maker=3Dp2NyiSx5Vc4b4jS6trW6Dh8RfDrmMiJ2KX2nP7pYKk","https://www.defined.fi/sol/mchXra9PGqbMPuJ5FW9YxkkoSVKWAhyu5xP5tk4pump?maker=3Dp2NyiSx5Vc4b4jS6trW6Dh8RfDrmMiJ2KX2nP7pYKk")</f>
        <v>https://www.defined.fi/sol/mchXra9PGqbMPuJ5FW9YxkkoSVKWAhyu5xP5tk4pump?maker=3Dp2NyiSx5Vc4b4jS6trW6Dh8RfDrmMiJ2KX2nP7pYKk</v>
      </c>
      <c r="M28" t="str">
        <f>HYPERLINK("https://dexscreener.com/solana/mchXra9PGqbMPuJ5FW9YxkkoSVKWAhyu5xP5tk4pump?maker=3Dp2NyiSx5Vc4b4jS6trW6Dh8RfDrmMiJ2KX2nP7pYKk","https://dexscreener.com/solana/mchXra9PGqbMPuJ5FW9YxkkoSVKWAhyu5xP5tk4pump?maker=3Dp2NyiSx5Vc4b4jS6trW6Dh8RfDrmMiJ2KX2nP7pYKk")</f>
        <v>https://dexscreener.com/solana/mchXra9PGqbMPuJ5FW9YxkkoSVKWAhyu5xP5tk4pump?maker=3Dp2NyiSx5Vc4b4jS6trW6Dh8RfDrmMiJ2KX2nP7pYKk</v>
      </c>
    </row>
    <row r="29" spans="1:13" x14ac:dyDescent="0.15">
      <c r="A29" t="s">
        <v>67</v>
      </c>
      <c r="B29" t="s">
        <v>68</v>
      </c>
      <c r="C29">
        <v>1</v>
      </c>
      <c r="D29">
        <v>-0.59499999999999997</v>
      </c>
      <c r="E29">
        <v>-1</v>
      </c>
      <c r="F29">
        <v>1</v>
      </c>
      <c r="G29">
        <v>0.40799999999999997</v>
      </c>
      <c r="H29">
        <v>1</v>
      </c>
      <c r="I29">
        <v>1</v>
      </c>
      <c r="J29">
        <v>-1</v>
      </c>
      <c r="K29">
        <v>-1</v>
      </c>
      <c r="L29" t="str">
        <f>HYPERLINK("https://www.defined.fi/sol/FUokreWZVmM2nZpNK52y8USu8bT66DMKT7jDmtGXpump?maker=3Dp2NyiSx5Vc4b4jS6trW6Dh8RfDrmMiJ2KX2nP7pYKk","https://www.defined.fi/sol/FUokreWZVmM2nZpNK52y8USu8bT66DMKT7jDmtGXpump?maker=3Dp2NyiSx5Vc4b4jS6trW6Dh8RfDrmMiJ2KX2nP7pYKk")</f>
        <v>https://www.defined.fi/sol/FUokreWZVmM2nZpNK52y8USu8bT66DMKT7jDmtGXpump?maker=3Dp2NyiSx5Vc4b4jS6trW6Dh8RfDrmMiJ2KX2nP7pYKk</v>
      </c>
      <c r="M29" t="str">
        <f>HYPERLINK("https://dexscreener.com/solana/FUokreWZVmM2nZpNK52y8USu8bT66DMKT7jDmtGXpump?maker=3Dp2NyiSx5Vc4b4jS6trW6Dh8RfDrmMiJ2KX2nP7pYKk","https://dexscreener.com/solana/FUokreWZVmM2nZpNK52y8USu8bT66DMKT7jDmtGXpump?maker=3Dp2NyiSx5Vc4b4jS6trW6Dh8RfDrmMiJ2KX2nP7pYKk")</f>
        <v>https://dexscreener.com/solana/FUokreWZVmM2nZpNK52y8USu8bT66DMKT7jDmtGXpump?maker=3Dp2NyiSx5Vc4b4jS6trW6Dh8RfDrmMiJ2KX2nP7pYKk</v>
      </c>
    </row>
    <row r="30" spans="1:13" x14ac:dyDescent="0.15">
      <c r="A30" t="s">
        <v>69</v>
      </c>
      <c r="B30" t="s">
        <v>70</v>
      </c>
      <c r="C30">
        <v>1</v>
      </c>
      <c r="D30">
        <v>3.3</v>
      </c>
      <c r="E30">
        <v>0.56000000000000005</v>
      </c>
      <c r="F30">
        <v>5.85</v>
      </c>
      <c r="G30">
        <v>9.15</v>
      </c>
      <c r="H30">
        <v>2</v>
      </c>
      <c r="I30">
        <v>8</v>
      </c>
      <c r="J30">
        <v>-1</v>
      </c>
      <c r="K30">
        <v>-1</v>
      </c>
      <c r="L30" t="str">
        <f>HYPERLINK("https://www.defined.fi/sol/75vq3ZhQZmkdvZZi1a4xS3Gs8muifwf9AXn3q62Xpump?maker=3Dp2NyiSx5Vc4b4jS6trW6Dh8RfDrmMiJ2KX2nP7pYKk","https://www.defined.fi/sol/75vq3ZhQZmkdvZZi1a4xS3Gs8muifwf9AXn3q62Xpump?maker=3Dp2NyiSx5Vc4b4jS6trW6Dh8RfDrmMiJ2KX2nP7pYKk")</f>
        <v>https://www.defined.fi/sol/75vq3ZhQZmkdvZZi1a4xS3Gs8muifwf9AXn3q62Xpump?maker=3Dp2NyiSx5Vc4b4jS6trW6Dh8RfDrmMiJ2KX2nP7pYKk</v>
      </c>
      <c r="M30" t="str">
        <f>HYPERLINK("https://dexscreener.com/solana/75vq3ZhQZmkdvZZi1a4xS3Gs8muifwf9AXn3q62Xpump?maker=3Dp2NyiSx5Vc4b4jS6trW6Dh8RfDrmMiJ2KX2nP7pYKk","https://dexscreener.com/solana/75vq3ZhQZmkdvZZi1a4xS3Gs8muifwf9AXn3q62Xpump?maker=3Dp2NyiSx5Vc4b4jS6trW6Dh8RfDrmMiJ2KX2nP7pYKk")</f>
        <v>https://dexscreener.com/solana/75vq3ZhQZmkdvZZi1a4xS3Gs8muifwf9AXn3q62Xpump?maker=3Dp2NyiSx5Vc4b4jS6trW6Dh8RfDrmMiJ2KX2nP7pYKk</v>
      </c>
    </row>
    <row r="31" spans="1:13" x14ac:dyDescent="0.15">
      <c r="A31" t="s">
        <v>71</v>
      </c>
      <c r="B31" t="s">
        <v>72</v>
      </c>
      <c r="C31">
        <v>1</v>
      </c>
      <c r="D31">
        <v>-0.76700000000000002</v>
      </c>
      <c r="E31">
        <v>-0.53</v>
      </c>
      <c r="F31">
        <v>1.44</v>
      </c>
      <c r="G31">
        <v>0.67800000000000005</v>
      </c>
      <c r="H31">
        <v>3</v>
      </c>
      <c r="I31">
        <v>1</v>
      </c>
      <c r="J31">
        <v>-1</v>
      </c>
      <c r="K31">
        <v>-1</v>
      </c>
      <c r="L31" t="str">
        <f>HYPERLINK("https://www.defined.fi/sol/D8qdqYgbLYsJoERVgsybzwnumoBu3rpmrw4wrV7xpump?maker=3Dp2NyiSx5Vc4b4jS6trW6Dh8RfDrmMiJ2KX2nP7pYKk","https://www.defined.fi/sol/D8qdqYgbLYsJoERVgsybzwnumoBu3rpmrw4wrV7xpump?maker=3Dp2NyiSx5Vc4b4jS6trW6Dh8RfDrmMiJ2KX2nP7pYKk")</f>
        <v>https://www.defined.fi/sol/D8qdqYgbLYsJoERVgsybzwnumoBu3rpmrw4wrV7xpump?maker=3Dp2NyiSx5Vc4b4jS6trW6Dh8RfDrmMiJ2KX2nP7pYKk</v>
      </c>
      <c r="M31" t="str">
        <f>HYPERLINK("https://dexscreener.com/solana/D8qdqYgbLYsJoERVgsybzwnumoBu3rpmrw4wrV7xpump?maker=3Dp2NyiSx5Vc4b4jS6trW6Dh8RfDrmMiJ2KX2nP7pYKk","https://dexscreener.com/solana/D8qdqYgbLYsJoERVgsybzwnumoBu3rpmrw4wrV7xpump?maker=3Dp2NyiSx5Vc4b4jS6trW6Dh8RfDrmMiJ2KX2nP7pYKk")</f>
        <v>https://dexscreener.com/solana/D8qdqYgbLYsJoERVgsybzwnumoBu3rpmrw4wrV7xpump?maker=3Dp2NyiSx5Vc4b4jS6trW6Dh8RfDrmMiJ2KX2nP7pYKk</v>
      </c>
    </row>
    <row r="33" spans="1:13" x14ac:dyDescent="0.15">
      <c r="A33" t="s">
        <v>73</v>
      </c>
      <c r="B33" t="s">
        <v>74</v>
      </c>
      <c r="C33">
        <v>2</v>
      </c>
      <c r="D33">
        <v>0.21</v>
      </c>
      <c r="E33">
        <v>-1</v>
      </c>
      <c r="F33">
        <v>0.96799999999999997</v>
      </c>
      <c r="G33">
        <v>1.18</v>
      </c>
      <c r="H33">
        <v>1</v>
      </c>
      <c r="I33">
        <v>2</v>
      </c>
      <c r="J33">
        <v>-1</v>
      </c>
      <c r="K33">
        <v>-1</v>
      </c>
      <c r="L33" t="str">
        <f>HYPERLINK("https://www.defined.fi/sol/3kg4VyqNVFzNZi1w5j5A4EuoATCa8Eqieo9tLTJfpump?maker=3Dp2NyiSx5Vc4b4jS6trW6Dh8RfDrmMiJ2KX2nP7pYKk","https://www.defined.fi/sol/3kg4VyqNVFzNZi1w5j5A4EuoATCa8Eqieo9tLTJfpump?maker=3Dp2NyiSx5Vc4b4jS6trW6Dh8RfDrmMiJ2KX2nP7pYKk")</f>
        <v>https://www.defined.fi/sol/3kg4VyqNVFzNZi1w5j5A4EuoATCa8Eqieo9tLTJfpump?maker=3Dp2NyiSx5Vc4b4jS6trW6Dh8RfDrmMiJ2KX2nP7pYKk</v>
      </c>
      <c r="M33" t="str">
        <f>HYPERLINK("https://dexscreener.com/solana/3kg4VyqNVFzNZi1w5j5A4EuoATCa8Eqieo9tLTJfpump?maker=3Dp2NyiSx5Vc4b4jS6trW6Dh8RfDrmMiJ2KX2nP7pYKk","https://dexscreener.com/solana/3kg4VyqNVFzNZi1w5j5A4EuoATCa8Eqieo9tLTJfpump?maker=3Dp2NyiSx5Vc4b4jS6trW6Dh8RfDrmMiJ2KX2nP7pYKk")</f>
        <v>https://dexscreener.com/solana/3kg4VyqNVFzNZi1w5j5A4EuoATCa8Eqieo9tLTJfpump?maker=3Dp2NyiSx5Vc4b4jS6trW6Dh8RfDrmMiJ2KX2nP7pYKk</v>
      </c>
    </row>
    <row r="34" spans="1:13" x14ac:dyDescent="0.15">
      <c r="A34" t="s">
        <v>75</v>
      </c>
      <c r="B34" t="s">
        <v>76</v>
      </c>
      <c r="C34">
        <v>2</v>
      </c>
      <c r="D34">
        <v>-0.37</v>
      </c>
      <c r="E34">
        <v>-0.77</v>
      </c>
      <c r="F34">
        <v>0.48399999999999999</v>
      </c>
      <c r="G34">
        <v>0.114</v>
      </c>
      <c r="H34">
        <v>1</v>
      </c>
      <c r="I34">
        <v>1</v>
      </c>
      <c r="J34">
        <v>-1</v>
      </c>
      <c r="K34">
        <v>-1</v>
      </c>
      <c r="L34" t="str">
        <f>HYPERLINK("https://www.defined.fi/sol/GYdZufCSHae5oKuqZNGzjBpjEmXcpmZxfSFYHrqNpump?maker=3Dp2NyiSx5Vc4b4jS6trW6Dh8RfDrmMiJ2KX2nP7pYKk","https://www.defined.fi/sol/GYdZufCSHae5oKuqZNGzjBpjEmXcpmZxfSFYHrqNpump?maker=3Dp2NyiSx5Vc4b4jS6trW6Dh8RfDrmMiJ2KX2nP7pYKk")</f>
        <v>https://www.defined.fi/sol/GYdZufCSHae5oKuqZNGzjBpjEmXcpmZxfSFYHrqNpump?maker=3Dp2NyiSx5Vc4b4jS6trW6Dh8RfDrmMiJ2KX2nP7pYKk</v>
      </c>
      <c r="M34" t="str">
        <f>HYPERLINK("https://dexscreener.com/solana/GYdZufCSHae5oKuqZNGzjBpjEmXcpmZxfSFYHrqNpump?maker=3Dp2NyiSx5Vc4b4jS6trW6Dh8RfDrmMiJ2KX2nP7pYKk","https://dexscreener.com/solana/GYdZufCSHae5oKuqZNGzjBpjEmXcpmZxfSFYHrqNpump?maker=3Dp2NyiSx5Vc4b4jS6trW6Dh8RfDrmMiJ2KX2nP7pYKk")</f>
        <v>https://dexscreener.com/solana/GYdZufCSHae5oKuqZNGzjBpjEmXcpmZxfSFYHrqNpump?maker=3Dp2NyiSx5Vc4b4jS6trW6Dh8RfDrmMiJ2KX2nP7pYKk</v>
      </c>
    </row>
    <row r="35" spans="1:13" x14ac:dyDescent="0.15">
      <c r="A35" t="s">
        <v>77</v>
      </c>
      <c r="B35" t="s">
        <v>78</v>
      </c>
      <c r="C35">
        <v>2</v>
      </c>
      <c r="D35">
        <v>7.0000000000000001E-3</v>
      </c>
      <c r="E35">
        <v>-1</v>
      </c>
      <c r="F35">
        <v>0.48299999999999998</v>
      </c>
      <c r="G35">
        <v>0.49099999999999999</v>
      </c>
      <c r="H35">
        <v>1</v>
      </c>
      <c r="I35">
        <v>1</v>
      </c>
      <c r="J35">
        <v>-1</v>
      </c>
      <c r="K35">
        <v>-1</v>
      </c>
      <c r="L35" t="str">
        <f>HYPERLINK("https://www.defined.fi/sol/FVvqeBqqKWCG8aYe5ycdWx59pbhZXLZ1a1MeGjATVi2o?maker=3Dp2NyiSx5Vc4b4jS6trW6Dh8RfDrmMiJ2KX2nP7pYKk","https://www.defined.fi/sol/FVvqeBqqKWCG8aYe5ycdWx59pbhZXLZ1a1MeGjATVi2o?maker=3Dp2NyiSx5Vc4b4jS6trW6Dh8RfDrmMiJ2KX2nP7pYKk")</f>
        <v>https://www.defined.fi/sol/FVvqeBqqKWCG8aYe5ycdWx59pbhZXLZ1a1MeGjATVi2o?maker=3Dp2NyiSx5Vc4b4jS6trW6Dh8RfDrmMiJ2KX2nP7pYKk</v>
      </c>
      <c r="M35" t="str">
        <f>HYPERLINK("https://dexscreener.com/solana/FVvqeBqqKWCG8aYe5ycdWx59pbhZXLZ1a1MeGjATVi2o?maker=3Dp2NyiSx5Vc4b4jS6trW6Dh8RfDrmMiJ2KX2nP7pYKk","https://dexscreener.com/solana/FVvqeBqqKWCG8aYe5ycdWx59pbhZXLZ1a1MeGjATVi2o?maker=3Dp2NyiSx5Vc4b4jS6trW6Dh8RfDrmMiJ2KX2nP7pYKk")</f>
        <v>https://dexscreener.com/solana/FVvqeBqqKWCG8aYe5ycdWx59pbhZXLZ1a1MeGjATVi2o?maker=3Dp2NyiSx5Vc4b4jS6trW6Dh8RfDrmMiJ2KX2nP7pYKk</v>
      </c>
    </row>
    <row r="36" spans="1:13" x14ac:dyDescent="0.15">
      <c r="A36" t="s">
        <v>79</v>
      </c>
      <c r="B36" t="s">
        <v>80</v>
      </c>
      <c r="C36">
        <v>2</v>
      </c>
      <c r="D36">
        <v>-0.89600000000000002</v>
      </c>
      <c r="E36">
        <v>-0.46</v>
      </c>
      <c r="F36">
        <v>1.97</v>
      </c>
      <c r="G36">
        <v>1.07</v>
      </c>
      <c r="H36">
        <v>2</v>
      </c>
      <c r="I36">
        <v>1</v>
      </c>
      <c r="J36">
        <v>-1</v>
      </c>
      <c r="K36">
        <v>-1</v>
      </c>
      <c r="L36" t="str">
        <f>HYPERLINK("https://www.defined.fi/sol/3wvXyG73zNafgZWvthR96YLfWmoLJwbsaFJyTQ9ppump?maker=3Dp2NyiSx5Vc4b4jS6trW6Dh8RfDrmMiJ2KX2nP7pYKk","https://www.defined.fi/sol/3wvXyG73zNafgZWvthR96YLfWmoLJwbsaFJyTQ9ppump?maker=3Dp2NyiSx5Vc4b4jS6trW6Dh8RfDrmMiJ2KX2nP7pYKk")</f>
        <v>https://www.defined.fi/sol/3wvXyG73zNafgZWvthR96YLfWmoLJwbsaFJyTQ9ppump?maker=3Dp2NyiSx5Vc4b4jS6trW6Dh8RfDrmMiJ2KX2nP7pYKk</v>
      </c>
      <c r="M36" t="str">
        <f>HYPERLINK("https://dexscreener.com/solana/3wvXyG73zNafgZWvthR96YLfWmoLJwbsaFJyTQ9ppump?maker=3Dp2NyiSx5Vc4b4jS6trW6Dh8RfDrmMiJ2KX2nP7pYKk","https://dexscreener.com/solana/3wvXyG73zNafgZWvthR96YLfWmoLJwbsaFJyTQ9ppump?maker=3Dp2NyiSx5Vc4b4jS6trW6Dh8RfDrmMiJ2KX2nP7pYKk")</f>
        <v>https://dexscreener.com/solana/3wvXyG73zNafgZWvthR96YLfWmoLJwbsaFJyTQ9ppump?maker=3Dp2NyiSx5Vc4b4jS6trW6Dh8RfDrmMiJ2KX2nP7pYKk</v>
      </c>
    </row>
    <row r="37" spans="1:13" x14ac:dyDescent="0.15">
      <c r="A37" t="s">
        <v>81</v>
      </c>
      <c r="B37" t="s">
        <v>82</v>
      </c>
      <c r="C37">
        <v>2</v>
      </c>
      <c r="D37">
        <v>-3.3</v>
      </c>
      <c r="E37">
        <v>-0.76</v>
      </c>
      <c r="F37">
        <v>4.3499999999999996</v>
      </c>
      <c r="G37">
        <v>1.05</v>
      </c>
      <c r="H37">
        <v>5</v>
      </c>
      <c r="I37">
        <v>1</v>
      </c>
      <c r="J37">
        <v>-1</v>
      </c>
      <c r="K37">
        <v>-1</v>
      </c>
      <c r="L37" t="str">
        <f>HYPERLINK("https://www.defined.fi/sol/27WT4WAfX7uUYm4TQiztvM2ZPwHZJWxzkDLggxB4pump?maker=3Dp2NyiSx5Vc4b4jS6trW6Dh8RfDrmMiJ2KX2nP7pYKk","https://www.defined.fi/sol/27WT4WAfX7uUYm4TQiztvM2ZPwHZJWxzkDLggxB4pump?maker=3Dp2NyiSx5Vc4b4jS6trW6Dh8RfDrmMiJ2KX2nP7pYKk")</f>
        <v>https://www.defined.fi/sol/27WT4WAfX7uUYm4TQiztvM2ZPwHZJWxzkDLggxB4pump?maker=3Dp2NyiSx5Vc4b4jS6trW6Dh8RfDrmMiJ2KX2nP7pYKk</v>
      </c>
      <c r="M37" t="str">
        <f>HYPERLINK("https://dexscreener.com/solana/27WT4WAfX7uUYm4TQiztvM2ZPwHZJWxzkDLggxB4pump?maker=3Dp2NyiSx5Vc4b4jS6trW6Dh8RfDrmMiJ2KX2nP7pYKk","https://dexscreener.com/solana/27WT4WAfX7uUYm4TQiztvM2ZPwHZJWxzkDLggxB4pump?maker=3Dp2NyiSx5Vc4b4jS6trW6Dh8RfDrmMiJ2KX2nP7pYKk")</f>
        <v>https://dexscreener.com/solana/27WT4WAfX7uUYm4TQiztvM2ZPwHZJWxzkDLggxB4pump?maker=3Dp2NyiSx5Vc4b4jS6trW6Dh8RfDrmMiJ2KX2nP7pYKk</v>
      </c>
    </row>
    <row r="38" spans="1:13" x14ac:dyDescent="0.15">
      <c r="A38" t="s">
        <v>83</v>
      </c>
      <c r="B38" t="s">
        <v>84</v>
      </c>
      <c r="C38">
        <v>2</v>
      </c>
      <c r="D38">
        <v>-1.61</v>
      </c>
      <c r="E38">
        <v>-0.56000000000000005</v>
      </c>
      <c r="F38">
        <v>2.89</v>
      </c>
      <c r="G38">
        <v>1.28</v>
      </c>
      <c r="H38">
        <v>1</v>
      </c>
      <c r="I38">
        <v>1</v>
      </c>
      <c r="J38">
        <v>-1</v>
      </c>
      <c r="K38">
        <v>-1</v>
      </c>
      <c r="L38" t="str">
        <f>HYPERLINK("https://www.defined.fi/sol/8AS9yeGsAwvTs9gCDKMmB2MgX8NiSvv4uppH61yqpump?maker=3Dp2NyiSx5Vc4b4jS6trW6Dh8RfDrmMiJ2KX2nP7pYKk","https://www.defined.fi/sol/8AS9yeGsAwvTs9gCDKMmB2MgX8NiSvv4uppH61yqpump?maker=3Dp2NyiSx5Vc4b4jS6trW6Dh8RfDrmMiJ2KX2nP7pYKk")</f>
        <v>https://www.defined.fi/sol/8AS9yeGsAwvTs9gCDKMmB2MgX8NiSvv4uppH61yqpump?maker=3Dp2NyiSx5Vc4b4jS6trW6Dh8RfDrmMiJ2KX2nP7pYKk</v>
      </c>
      <c r="M38" t="str">
        <f>HYPERLINK("https://dexscreener.com/solana/8AS9yeGsAwvTs9gCDKMmB2MgX8NiSvv4uppH61yqpump?maker=3Dp2NyiSx5Vc4b4jS6trW6Dh8RfDrmMiJ2KX2nP7pYKk","https://dexscreener.com/solana/8AS9yeGsAwvTs9gCDKMmB2MgX8NiSvv4uppH61yqpump?maker=3Dp2NyiSx5Vc4b4jS6trW6Dh8RfDrmMiJ2KX2nP7pYKk")</f>
        <v>https://dexscreener.com/solana/8AS9yeGsAwvTs9gCDKMmB2MgX8NiSvv4uppH61yqpump?maker=3Dp2NyiSx5Vc4b4jS6trW6Dh8RfDrmMiJ2KX2nP7pYKk</v>
      </c>
    </row>
    <row r="39" spans="1:13" x14ac:dyDescent="0.15">
      <c r="A39" t="s">
        <v>85</v>
      </c>
      <c r="B39" t="s">
        <v>86</v>
      </c>
      <c r="C39">
        <v>2</v>
      </c>
      <c r="D39">
        <v>-4</v>
      </c>
      <c r="E39">
        <v>-0.12</v>
      </c>
      <c r="F39">
        <v>33.71</v>
      </c>
      <c r="G39">
        <v>29.71</v>
      </c>
      <c r="H39">
        <v>4</v>
      </c>
      <c r="I39">
        <v>1</v>
      </c>
      <c r="J39">
        <v>-1</v>
      </c>
      <c r="K39">
        <v>-1</v>
      </c>
      <c r="L39" t="str">
        <f>HYPERLINK("https://www.defined.fi/sol/DPfhZt2wjTYTsA3JjNEJCDyX3Rn1ef8sbje6AMGDpump?maker=3Dp2NyiSx5Vc4b4jS6trW6Dh8RfDrmMiJ2KX2nP7pYKk","https://www.defined.fi/sol/DPfhZt2wjTYTsA3JjNEJCDyX3Rn1ef8sbje6AMGDpump?maker=3Dp2NyiSx5Vc4b4jS6trW6Dh8RfDrmMiJ2KX2nP7pYKk")</f>
        <v>https://www.defined.fi/sol/DPfhZt2wjTYTsA3JjNEJCDyX3Rn1ef8sbje6AMGDpump?maker=3Dp2NyiSx5Vc4b4jS6trW6Dh8RfDrmMiJ2KX2nP7pYKk</v>
      </c>
      <c r="M39" t="str">
        <f>HYPERLINK("https://dexscreener.com/solana/DPfhZt2wjTYTsA3JjNEJCDyX3Rn1ef8sbje6AMGDpump?maker=3Dp2NyiSx5Vc4b4jS6trW6Dh8RfDrmMiJ2KX2nP7pYKk","https://dexscreener.com/solana/DPfhZt2wjTYTsA3JjNEJCDyX3Rn1ef8sbje6AMGDpump?maker=3Dp2NyiSx5Vc4b4jS6trW6Dh8RfDrmMiJ2KX2nP7pYKk")</f>
        <v>https://dexscreener.com/solana/DPfhZt2wjTYTsA3JjNEJCDyX3Rn1ef8sbje6AMGDpump?maker=3Dp2NyiSx5Vc4b4jS6trW6Dh8RfDrmMiJ2KX2nP7pYKk</v>
      </c>
    </row>
    <row r="40" spans="1:13" x14ac:dyDescent="0.15">
      <c r="A40" t="s">
        <v>87</v>
      </c>
      <c r="B40" t="s">
        <v>88</v>
      </c>
      <c r="C40">
        <v>2</v>
      </c>
      <c r="D40">
        <v>71.56</v>
      </c>
      <c r="E40">
        <v>1.64</v>
      </c>
      <c r="F40">
        <v>43.55</v>
      </c>
      <c r="G40">
        <v>115.11</v>
      </c>
      <c r="H40">
        <v>12</v>
      </c>
      <c r="I40">
        <v>23</v>
      </c>
      <c r="J40">
        <v>-1</v>
      </c>
      <c r="K40">
        <v>-1</v>
      </c>
      <c r="L40" t="str">
        <f>HYPERLINK("https://www.defined.fi/sol/PD11M8MB8qQUAiWzyEK4JwfS8rt7Set6av6a5JYpump?maker=3Dp2NyiSx5Vc4b4jS6trW6Dh8RfDrmMiJ2KX2nP7pYKk","https://www.defined.fi/sol/PD11M8MB8qQUAiWzyEK4JwfS8rt7Set6av6a5JYpump?maker=3Dp2NyiSx5Vc4b4jS6trW6Dh8RfDrmMiJ2KX2nP7pYKk")</f>
        <v>https://www.defined.fi/sol/PD11M8MB8qQUAiWzyEK4JwfS8rt7Set6av6a5JYpump?maker=3Dp2NyiSx5Vc4b4jS6trW6Dh8RfDrmMiJ2KX2nP7pYKk</v>
      </c>
      <c r="M40" t="str">
        <f>HYPERLINK("https://dexscreener.com/solana/PD11M8MB8qQUAiWzyEK4JwfS8rt7Set6av6a5JYpump?maker=3Dp2NyiSx5Vc4b4jS6trW6Dh8RfDrmMiJ2KX2nP7pYKk","https://dexscreener.com/solana/PD11M8MB8qQUAiWzyEK4JwfS8rt7Set6av6a5JYpump?maker=3Dp2NyiSx5Vc4b4jS6trW6Dh8RfDrmMiJ2KX2nP7pYKk")</f>
        <v>https://dexscreener.com/solana/PD11M8MB8qQUAiWzyEK4JwfS8rt7Set6av6a5JYpump?maker=3Dp2NyiSx5Vc4b4jS6trW6Dh8RfDrmMiJ2KX2nP7pYKk</v>
      </c>
    </row>
    <row r="41" spans="1:13" x14ac:dyDescent="0.15">
      <c r="A41" t="s">
        <v>89</v>
      </c>
      <c r="B41" t="s">
        <v>90</v>
      </c>
      <c r="C41">
        <v>2</v>
      </c>
      <c r="D41">
        <v>5.44</v>
      </c>
      <c r="E41">
        <v>0.82</v>
      </c>
      <c r="F41">
        <v>6.63</v>
      </c>
      <c r="G41">
        <v>12.07</v>
      </c>
      <c r="H41">
        <v>3</v>
      </c>
      <c r="I41">
        <v>6</v>
      </c>
      <c r="J41">
        <v>-1</v>
      </c>
      <c r="K41">
        <v>-1</v>
      </c>
      <c r="L41" t="str">
        <f>HYPERLINK("https://www.defined.fi/sol/4eY5My4H9fvy1DxSVMmUc7vwvj3rXznSvrJvYiRCpump?maker=3Dp2NyiSx5Vc4b4jS6trW6Dh8RfDrmMiJ2KX2nP7pYKk","https://www.defined.fi/sol/4eY5My4H9fvy1DxSVMmUc7vwvj3rXznSvrJvYiRCpump?maker=3Dp2NyiSx5Vc4b4jS6trW6Dh8RfDrmMiJ2KX2nP7pYKk")</f>
        <v>https://www.defined.fi/sol/4eY5My4H9fvy1DxSVMmUc7vwvj3rXznSvrJvYiRCpump?maker=3Dp2NyiSx5Vc4b4jS6trW6Dh8RfDrmMiJ2KX2nP7pYKk</v>
      </c>
      <c r="M41" t="str">
        <f>HYPERLINK("https://dexscreener.com/solana/4eY5My4H9fvy1DxSVMmUc7vwvj3rXznSvrJvYiRCpump?maker=3Dp2NyiSx5Vc4b4jS6trW6Dh8RfDrmMiJ2KX2nP7pYKk","https://dexscreener.com/solana/4eY5My4H9fvy1DxSVMmUc7vwvj3rXznSvrJvYiRCpump?maker=3Dp2NyiSx5Vc4b4jS6trW6Dh8RfDrmMiJ2KX2nP7pYKk")</f>
        <v>https://dexscreener.com/solana/4eY5My4H9fvy1DxSVMmUc7vwvj3rXznSvrJvYiRCpump?maker=3Dp2NyiSx5Vc4b4jS6trW6Dh8RfDrmMiJ2KX2nP7pYKk</v>
      </c>
    </row>
    <row r="42" spans="1:13" x14ac:dyDescent="0.15">
      <c r="A42" t="s">
        <v>91</v>
      </c>
      <c r="B42" t="s">
        <v>92</v>
      </c>
      <c r="C42">
        <v>2</v>
      </c>
      <c r="D42">
        <v>0.625</v>
      </c>
      <c r="E42">
        <v>0.44</v>
      </c>
      <c r="F42">
        <v>1.42</v>
      </c>
      <c r="G42">
        <v>2.04</v>
      </c>
      <c r="H42">
        <v>2</v>
      </c>
      <c r="I42">
        <v>3</v>
      </c>
      <c r="J42">
        <v>-1</v>
      </c>
      <c r="K42">
        <v>-1</v>
      </c>
      <c r="L42" t="str">
        <f>HYPERLINK("https://www.defined.fi/sol/7VQnrD2345cCND6t85AqtZkpuos5xdjo5qbP88H4pump?maker=3Dp2NyiSx5Vc4b4jS6trW6Dh8RfDrmMiJ2KX2nP7pYKk","https://www.defined.fi/sol/7VQnrD2345cCND6t85AqtZkpuos5xdjo5qbP88H4pump?maker=3Dp2NyiSx5Vc4b4jS6trW6Dh8RfDrmMiJ2KX2nP7pYKk")</f>
        <v>https://www.defined.fi/sol/7VQnrD2345cCND6t85AqtZkpuos5xdjo5qbP88H4pump?maker=3Dp2NyiSx5Vc4b4jS6trW6Dh8RfDrmMiJ2KX2nP7pYKk</v>
      </c>
      <c r="M42" t="str">
        <f>HYPERLINK("https://dexscreener.com/solana/7VQnrD2345cCND6t85AqtZkpuos5xdjo5qbP88H4pump?maker=3Dp2NyiSx5Vc4b4jS6trW6Dh8RfDrmMiJ2KX2nP7pYKk","https://dexscreener.com/solana/7VQnrD2345cCND6t85AqtZkpuos5xdjo5qbP88H4pump?maker=3Dp2NyiSx5Vc4b4jS6trW6Dh8RfDrmMiJ2KX2nP7pYKk")</f>
        <v>https://dexscreener.com/solana/7VQnrD2345cCND6t85AqtZkpuos5xdjo5qbP88H4pump?maker=3Dp2NyiSx5Vc4b4jS6trW6Dh8RfDrmMiJ2KX2nP7pYKk</v>
      </c>
    </row>
    <row r="43" spans="1:13" x14ac:dyDescent="0.15">
      <c r="A43" t="s">
        <v>93</v>
      </c>
      <c r="B43" t="s">
        <v>94</v>
      </c>
      <c r="C43">
        <v>2</v>
      </c>
      <c r="D43">
        <v>-1.04</v>
      </c>
      <c r="E43">
        <v>-1</v>
      </c>
      <c r="F43">
        <v>1.31</v>
      </c>
      <c r="G43">
        <v>0.26700000000000002</v>
      </c>
      <c r="H43">
        <v>1</v>
      </c>
      <c r="I43">
        <v>1</v>
      </c>
      <c r="J43">
        <v>-1</v>
      </c>
      <c r="K43">
        <v>-1</v>
      </c>
      <c r="L43" t="str">
        <f>HYPERLINK("https://www.defined.fi/sol/7QLdJL2S9Dbe4NvqHzxM47TxqMBm9BWcFTCTVDWbpump?maker=3Dp2NyiSx5Vc4b4jS6trW6Dh8RfDrmMiJ2KX2nP7pYKk","https://www.defined.fi/sol/7QLdJL2S9Dbe4NvqHzxM47TxqMBm9BWcFTCTVDWbpump?maker=3Dp2NyiSx5Vc4b4jS6trW6Dh8RfDrmMiJ2KX2nP7pYKk")</f>
        <v>https://www.defined.fi/sol/7QLdJL2S9Dbe4NvqHzxM47TxqMBm9BWcFTCTVDWbpump?maker=3Dp2NyiSx5Vc4b4jS6trW6Dh8RfDrmMiJ2KX2nP7pYKk</v>
      </c>
      <c r="M43" t="str">
        <f>HYPERLINK("https://dexscreener.com/solana/7QLdJL2S9Dbe4NvqHzxM47TxqMBm9BWcFTCTVDWbpump?maker=3Dp2NyiSx5Vc4b4jS6trW6Dh8RfDrmMiJ2KX2nP7pYKk","https://dexscreener.com/solana/7QLdJL2S9Dbe4NvqHzxM47TxqMBm9BWcFTCTVDWbpump?maker=3Dp2NyiSx5Vc4b4jS6trW6Dh8RfDrmMiJ2KX2nP7pYKk")</f>
        <v>https://dexscreener.com/solana/7QLdJL2S9Dbe4NvqHzxM47TxqMBm9BWcFTCTVDWbpump?maker=3Dp2NyiSx5Vc4b4jS6trW6Dh8RfDrmMiJ2KX2nP7pYKk</v>
      </c>
    </row>
    <row r="44" spans="1:13" x14ac:dyDescent="0.15">
      <c r="A44" t="s">
        <v>95</v>
      </c>
      <c r="B44" t="s">
        <v>96</v>
      </c>
      <c r="C44">
        <v>2</v>
      </c>
      <c r="D44">
        <v>8.0000000000000002E-3</v>
      </c>
      <c r="E44">
        <v>0.01</v>
      </c>
      <c r="F44">
        <v>0.93600000000000005</v>
      </c>
      <c r="G44">
        <v>0.94399999999999995</v>
      </c>
      <c r="H44">
        <v>1</v>
      </c>
      <c r="I44">
        <v>1</v>
      </c>
      <c r="J44">
        <v>-1</v>
      </c>
      <c r="K44">
        <v>-1</v>
      </c>
      <c r="L44" t="str">
        <f>HYPERLINK("https://www.defined.fi/sol/7WMh8NGrjgqQGUF8UX6GRwAAAfVJ57EvgzvDsgEmpump?maker=3Dp2NyiSx5Vc4b4jS6trW6Dh8RfDrmMiJ2KX2nP7pYKk","https://www.defined.fi/sol/7WMh8NGrjgqQGUF8UX6GRwAAAfVJ57EvgzvDsgEmpump?maker=3Dp2NyiSx5Vc4b4jS6trW6Dh8RfDrmMiJ2KX2nP7pYKk")</f>
        <v>https://www.defined.fi/sol/7WMh8NGrjgqQGUF8UX6GRwAAAfVJ57EvgzvDsgEmpump?maker=3Dp2NyiSx5Vc4b4jS6trW6Dh8RfDrmMiJ2KX2nP7pYKk</v>
      </c>
      <c r="M44" t="str">
        <f>HYPERLINK("https://dexscreener.com/solana/7WMh8NGrjgqQGUF8UX6GRwAAAfVJ57EvgzvDsgEmpump?maker=3Dp2NyiSx5Vc4b4jS6trW6Dh8RfDrmMiJ2KX2nP7pYKk","https://dexscreener.com/solana/7WMh8NGrjgqQGUF8UX6GRwAAAfVJ57EvgzvDsgEmpump?maker=3Dp2NyiSx5Vc4b4jS6trW6Dh8RfDrmMiJ2KX2nP7pYKk")</f>
        <v>https://dexscreener.com/solana/7WMh8NGrjgqQGUF8UX6GRwAAAfVJ57EvgzvDsgEmpump?maker=3Dp2NyiSx5Vc4b4jS6trW6Dh8RfDrmMiJ2KX2nP7pYKk</v>
      </c>
    </row>
    <row r="45" spans="1:13" x14ac:dyDescent="0.15">
      <c r="A45" t="s">
        <v>97</v>
      </c>
      <c r="B45" t="s">
        <v>98</v>
      </c>
      <c r="C45">
        <v>2</v>
      </c>
      <c r="D45">
        <v>-1.1299999999999999</v>
      </c>
      <c r="E45">
        <v>-0.4</v>
      </c>
      <c r="F45">
        <v>2.81</v>
      </c>
      <c r="G45">
        <v>1.68</v>
      </c>
      <c r="H45">
        <v>3</v>
      </c>
      <c r="I45">
        <v>1</v>
      </c>
      <c r="J45">
        <v>-1</v>
      </c>
      <c r="K45">
        <v>-1</v>
      </c>
      <c r="L45" t="str">
        <f>HYPERLINK("https://www.defined.fi/sol/CVByxssq5MRkzCRNL7sgmb5SQnbtFZHDqhm9ADkDpump?maker=3Dp2NyiSx5Vc4b4jS6trW6Dh8RfDrmMiJ2KX2nP7pYKk","https://www.defined.fi/sol/CVByxssq5MRkzCRNL7sgmb5SQnbtFZHDqhm9ADkDpump?maker=3Dp2NyiSx5Vc4b4jS6trW6Dh8RfDrmMiJ2KX2nP7pYKk")</f>
        <v>https://www.defined.fi/sol/CVByxssq5MRkzCRNL7sgmb5SQnbtFZHDqhm9ADkDpump?maker=3Dp2NyiSx5Vc4b4jS6trW6Dh8RfDrmMiJ2KX2nP7pYKk</v>
      </c>
      <c r="M45" t="str">
        <f>HYPERLINK("https://dexscreener.com/solana/CVByxssq5MRkzCRNL7sgmb5SQnbtFZHDqhm9ADkDpump?maker=3Dp2NyiSx5Vc4b4jS6trW6Dh8RfDrmMiJ2KX2nP7pYKk","https://dexscreener.com/solana/CVByxssq5MRkzCRNL7sgmb5SQnbtFZHDqhm9ADkDpump?maker=3Dp2NyiSx5Vc4b4jS6trW6Dh8RfDrmMiJ2KX2nP7pYKk")</f>
        <v>https://dexscreener.com/solana/CVByxssq5MRkzCRNL7sgmb5SQnbtFZHDqhm9ADkDpump?maker=3Dp2NyiSx5Vc4b4jS6trW6Dh8RfDrmMiJ2KX2nP7pYKk</v>
      </c>
    </row>
    <row r="46" spans="1:13" x14ac:dyDescent="0.15">
      <c r="A46" t="s">
        <v>99</v>
      </c>
      <c r="B46" t="s">
        <v>100</v>
      </c>
      <c r="C46">
        <v>2</v>
      </c>
      <c r="D46">
        <v>7.6999999999999999E-2</v>
      </c>
      <c r="E46">
        <v>0.02</v>
      </c>
      <c r="F46">
        <v>4.66</v>
      </c>
      <c r="G46">
        <v>4.74</v>
      </c>
      <c r="H46">
        <v>1</v>
      </c>
      <c r="I46">
        <v>1</v>
      </c>
      <c r="J46">
        <v>-1</v>
      </c>
      <c r="K46">
        <v>-1</v>
      </c>
      <c r="L46" t="str">
        <f>HYPERLINK("https://www.defined.fi/sol/HFKwqLJE2QvK64JF6WV2boteW39fZMc4PDehKSkb2YsG?maker=3Dp2NyiSx5Vc4b4jS6trW6Dh8RfDrmMiJ2KX2nP7pYKk","https://www.defined.fi/sol/HFKwqLJE2QvK64JF6WV2boteW39fZMc4PDehKSkb2YsG?maker=3Dp2NyiSx5Vc4b4jS6trW6Dh8RfDrmMiJ2KX2nP7pYKk")</f>
        <v>https://www.defined.fi/sol/HFKwqLJE2QvK64JF6WV2boteW39fZMc4PDehKSkb2YsG?maker=3Dp2NyiSx5Vc4b4jS6trW6Dh8RfDrmMiJ2KX2nP7pYKk</v>
      </c>
      <c r="M46" t="str">
        <f>HYPERLINK("https://dexscreener.com/solana/HFKwqLJE2QvK64JF6WV2boteW39fZMc4PDehKSkb2YsG?maker=3Dp2NyiSx5Vc4b4jS6trW6Dh8RfDrmMiJ2KX2nP7pYKk","https://dexscreener.com/solana/HFKwqLJE2QvK64JF6WV2boteW39fZMc4PDehKSkb2YsG?maker=3Dp2NyiSx5Vc4b4jS6trW6Dh8RfDrmMiJ2KX2nP7pYKk")</f>
        <v>https://dexscreener.com/solana/HFKwqLJE2QvK64JF6WV2boteW39fZMc4PDehKSkb2YsG?maker=3Dp2NyiSx5Vc4b4jS6trW6Dh8RfDrmMiJ2KX2nP7pYKk</v>
      </c>
    </row>
    <row r="47" spans="1:13" x14ac:dyDescent="0.15">
      <c r="A47" t="s">
        <v>101</v>
      </c>
      <c r="B47" t="s">
        <v>102</v>
      </c>
      <c r="C47">
        <v>2</v>
      </c>
      <c r="D47">
        <v>9.9</v>
      </c>
      <c r="E47">
        <v>1.75</v>
      </c>
      <c r="F47">
        <v>5.66</v>
      </c>
      <c r="G47">
        <v>15.56</v>
      </c>
      <c r="H47">
        <v>2</v>
      </c>
      <c r="I47">
        <v>11</v>
      </c>
      <c r="J47">
        <v>-1</v>
      </c>
      <c r="K47">
        <v>-1</v>
      </c>
      <c r="L47" t="str">
        <f>HYPERLINK("https://www.defined.fi/sol/62hntRDMKf7TK5rPKZ4NDJbZ2tkYbh9RhXBwH2USpump?maker=3Dp2NyiSx5Vc4b4jS6trW6Dh8RfDrmMiJ2KX2nP7pYKk","https://www.defined.fi/sol/62hntRDMKf7TK5rPKZ4NDJbZ2tkYbh9RhXBwH2USpump?maker=3Dp2NyiSx5Vc4b4jS6trW6Dh8RfDrmMiJ2KX2nP7pYKk")</f>
        <v>https://www.defined.fi/sol/62hntRDMKf7TK5rPKZ4NDJbZ2tkYbh9RhXBwH2USpump?maker=3Dp2NyiSx5Vc4b4jS6trW6Dh8RfDrmMiJ2KX2nP7pYKk</v>
      </c>
      <c r="M47" t="str">
        <f>HYPERLINK("https://dexscreener.com/solana/62hntRDMKf7TK5rPKZ4NDJbZ2tkYbh9RhXBwH2USpump?maker=3Dp2NyiSx5Vc4b4jS6trW6Dh8RfDrmMiJ2KX2nP7pYKk","https://dexscreener.com/solana/62hntRDMKf7TK5rPKZ4NDJbZ2tkYbh9RhXBwH2USpump?maker=3Dp2NyiSx5Vc4b4jS6trW6Dh8RfDrmMiJ2KX2nP7pYKk")</f>
        <v>https://dexscreener.com/solana/62hntRDMKf7TK5rPKZ4NDJbZ2tkYbh9RhXBwH2USpump?maker=3Dp2NyiSx5Vc4b4jS6trW6Dh8RfDrmMiJ2KX2nP7pYKk</v>
      </c>
    </row>
    <row r="48" spans="1:13" x14ac:dyDescent="0.15">
      <c r="A48" t="s">
        <v>103</v>
      </c>
      <c r="B48" t="s">
        <v>104</v>
      </c>
      <c r="C48">
        <v>2</v>
      </c>
      <c r="D48">
        <v>-3.9</v>
      </c>
      <c r="E48">
        <v>-0.68</v>
      </c>
      <c r="F48">
        <v>5.78</v>
      </c>
      <c r="G48">
        <v>1.87</v>
      </c>
      <c r="H48">
        <v>2</v>
      </c>
      <c r="I48">
        <v>1</v>
      </c>
      <c r="J48">
        <v>-1</v>
      </c>
      <c r="K48">
        <v>-1</v>
      </c>
      <c r="L48" t="str">
        <f>HYPERLINK("https://www.defined.fi/sol/Ah7J1AqAHuE25JkUJns6bk3gTvn4TQzV5tcLnUX1pump?maker=3Dp2NyiSx5Vc4b4jS6trW6Dh8RfDrmMiJ2KX2nP7pYKk","https://www.defined.fi/sol/Ah7J1AqAHuE25JkUJns6bk3gTvn4TQzV5tcLnUX1pump?maker=3Dp2NyiSx5Vc4b4jS6trW6Dh8RfDrmMiJ2KX2nP7pYKk")</f>
        <v>https://www.defined.fi/sol/Ah7J1AqAHuE25JkUJns6bk3gTvn4TQzV5tcLnUX1pump?maker=3Dp2NyiSx5Vc4b4jS6trW6Dh8RfDrmMiJ2KX2nP7pYKk</v>
      </c>
      <c r="M48" t="str">
        <f>HYPERLINK("https://dexscreener.com/solana/Ah7J1AqAHuE25JkUJns6bk3gTvn4TQzV5tcLnUX1pump?maker=3Dp2NyiSx5Vc4b4jS6trW6Dh8RfDrmMiJ2KX2nP7pYKk","https://dexscreener.com/solana/Ah7J1AqAHuE25JkUJns6bk3gTvn4TQzV5tcLnUX1pump?maker=3Dp2NyiSx5Vc4b4jS6trW6Dh8RfDrmMiJ2KX2nP7pYKk")</f>
        <v>https://dexscreener.com/solana/Ah7J1AqAHuE25JkUJns6bk3gTvn4TQzV5tcLnUX1pump?maker=3Dp2NyiSx5Vc4b4jS6trW6Dh8RfDrmMiJ2KX2nP7pYKk</v>
      </c>
    </row>
    <row r="49" spans="1:13" x14ac:dyDescent="0.15">
      <c r="A49" t="s">
        <v>105</v>
      </c>
      <c r="B49" t="s">
        <v>106</v>
      </c>
      <c r="C49">
        <v>2</v>
      </c>
      <c r="D49">
        <v>-1.2999999999999999E-2</v>
      </c>
      <c r="E49">
        <v>-0.01</v>
      </c>
      <c r="F49">
        <v>0.95299999999999996</v>
      </c>
      <c r="G49">
        <v>0.94</v>
      </c>
      <c r="H49">
        <v>1</v>
      </c>
      <c r="I49">
        <v>1</v>
      </c>
      <c r="J49">
        <v>-1</v>
      </c>
      <c r="K49">
        <v>-1</v>
      </c>
      <c r="L49" t="str">
        <f>HYPERLINK("https://www.defined.fi/sol/26aKs1XG8rUnBCLDDF2x9sy479etGu24se1Emc1Spump?maker=3Dp2NyiSx5Vc4b4jS6trW6Dh8RfDrmMiJ2KX2nP7pYKk","https://www.defined.fi/sol/26aKs1XG8rUnBCLDDF2x9sy479etGu24se1Emc1Spump?maker=3Dp2NyiSx5Vc4b4jS6trW6Dh8RfDrmMiJ2KX2nP7pYKk")</f>
        <v>https://www.defined.fi/sol/26aKs1XG8rUnBCLDDF2x9sy479etGu24se1Emc1Spump?maker=3Dp2NyiSx5Vc4b4jS6trW6Dh8RfDrmMiJ2KX2nP7pYKk</v>
      </c>
      <c r="M49" t="str">
        <f>HYPERLINK("https://dexscreener.com/solana/26aKs1XG8rUnBCLDDF2x9sy479etGu24se1Emc1Spump?maker=3Dp2NyiSx5Vc4b4jS6trW6Dh8RfDrmMiJ2KX2nP7pYKk","https://dexscreener.com/solana/26aKs1XG8rUnBCLDDF2x9sy479etGu24se1Emc1Spump?maker=3Dp2NyiSx5Vc4b4jS6trW6Dh8RfDrmMiJ2KX2nP7pYKk")</f>
        <v>https://dexscreener.com/solana/26aKs1XG8rUnBCLDDF2x9sy479etGu24se1Emc1Spump?maker=3Dp2NyiSx5Vc4b4jS6trW6Dh8RfDrmMiJ2KX2nP7pYKk</v>
      </c>
    </row>
    <row r="50" spans="1:13" x14ac:dyDescent="0.15">
      <c r="A50" t="s">
        <v>107</v>
      </c>
      <c r="B50" t="s">
        <v>108</v>
      </c>
      <c r="C50">
        <v>2</v>
      </c>
      <c r="D50">
        <v>-0.34300000000000003</v>
      </c>
      <c r="E50">
        <v>-0.36</v>
      </c>
      <c r="F50">
        <v>0.95099999999999996</v>
      </c>
      <c r="G50">
        <v>0.60799999999999998</v>
      </c>
      <c r="H50">
        <v>1</v>
      </c>
      <c r="I50">
        <v>1</v>
      </c>
      <c r="J50">
        <v>-1</v>
      </c>
      <c r="K50">
        <v>-1</v>
      </c>
      <c r="L50" t="str">
        <f>HYPERLINK("https://www.defined.fi/sol/AH7RKKZbjsneJyLTMsQxtCKDAEA19iBGRQBj3nwzpump?maker=3Dp2NyiSx5Vc4b4jS6trW6Dh8RfDrmMiJ2KX2nP7pYKk","https://www.defined.fi/sol/AH7RKKZbjsneJyLTMsQxtCKDAEA19iBGRQBj3nwzpump?maker=3Dp2NyiSx5Vc4b4jS6trW6Dh8RfDrmMiJ2KX2nP7pYKk")</f>
        <v>https://www.defined.fi/sol/AH7RKKZbjsneJyLTMsQxtCKDAEA19iBGRQBj3nwzpump?maker=3Dp2NyiSx5Vc4b4jS6trW6Dh8RfDrmMiJ2KX2nP7pYKk</v>
      </c>
      <c r="M50" t="str">
        <f>HYPERLINK("https://dexscreener.com/solana/AH7RKKZbjsneJyLTMsQxtCKDAEA19iBGRQBj3nwzpump?maker=3Dp2NyiSx5Vc4b4jS6trW6Dh8RfDrmMiJ2KX2nP7pYKk","https://dexscreener.com/solana/AH7RKKZbjsneJyLTMsQxtCKDAEA19iBGRQBj3nwzpump?maker=3Dp2NyiSx5Vc4b4jS6trW6Dh8RfDrmMiJ2KX2nP7pYKk")</f>
        <v>https://dexscreener.com/solana/AH7RKKZbjsneJyLTMsQxtCKDAEA19iBGRQBj3nwzpump?maker=3Dp2NyiSx5Vc4b4jS6trW6Dh8RfDrmMiJ2KX2nP7pYKk</v>
      </c>
    </row>
    <row r="51" spans="1:13" x14ac:dyDescent="0.15">
      <c r="A51" t="s">
        <v>109</v>
      </c>
      <c r="B51" t="s">
        <v>110</v>
      </c>
      <c r="C51">
        <v>2</v>
      </c>
      <c r="D51">
        <v>-3.9E-2</v>
      </c>
      <c r="E51">
        <v>-1</v>
      </c>
      <c r="F51">
        <v>0.99199999999999999</v>
      </c>
      <c r="G51">
        <v>0.95399999999999996</v>
      </c>
      <c r="H51">
        <v>2</v>
      </c>
      <c r="I51">
        <v>1</v>
      </c>
      <c r="J51">
        <v>-1</v>
      </c>
      <c r="K51">
        <v>-1</v>
      </c>
      <c r="L51" t="str">
        <f>HYPERLINK("https://www.defined.fi/sol/2iUjTW4ZH4J6FqtAoUmvioimFGqn3VLegcd1PnRipump?maker=3Dp2NyiSx5Vc4b4jS6trW6Dh8RfDrmMiJ2KX2nP7pYKk","https://www.defined.fi/sol/2iUjTW4ZH4J6FqtAoUmvioimFGqn3VLegcd1PnRipump?maker=3Dp2NyiSx5Vc4b4jS6trW6Dh8RfDrmMiJ2KX2nP7pYKk")</f>
        <v>https://www.defined.fi/sol/2iUjTW4ZH4J6FqtAoUmvioimFGqn3VLegcd1PnRipump?maker=3Dp2NyiSx5Vc4b4jS6trW6Dh8RfDrmMiJ2KX2nP7pYKk</v>
      </c>
      <c r="M51" t="str">
        <f>HYPERLINK("https://dexscreener.com/solana/2iUjTW4ZH4J6FqtAoUmvioimFGqn3VLegcd1PnRipump?maker=3Dp2NyiSx5Vc4b4jS6trW6Dh8RfDrmMiJ2KX2nP7pYKk","https://dexscreener.com/solana/2iUjTW4ZH4J6FqtAoUmvioimFGqn3VLegcd1PnRipump?maker=3Dp2NyiSx5Vc4b4jS6trW6Dh8RfDrmMiJ2KX2nP7pYKk")</f>
        <v>https://dexscreener.com/solana/2iUjTW4ZH4J6FqtAoUmvioimFGqn3VLegcd1PnRipump?maker=3Dp2NyiSx5Vc4b4jS6trW6Dh8RfDrmMiJ2KX2nP7pYKk</v>
      </c>
    </row>
    <row r="52" spans="1:13" x14ac:dyDescent="0.15">
      <c r="A52" t="s">
        <v>111</v>
      </c>
      <c r="B52" t="s">
        <v>112</v>
      </c>
      <c r="C52">
        <v>2</v>
      </c>
      <c r="D52">
        <v>-0.13500000000000001</v>
      </c>
      <c r="E52">
        <v>-1</v>
      </c>
      <c r="F52">
        <v>1</v>
      </c>
      <c r="G52">
        <v>0.86699999999999999</v>
      </c>
      <c r="H52">
        <v>2</v>
      </c>
      <c r="I52">
        <v>2</v>
      </c>
      <c r="J52">
        <v>-1</v>
      </c>
      <c r="K52">
        <v>-1</v>
      </c>
      <c r="L52" t="str">
        <f>HYPERLINK("https://www.defined.fi/sol/hRo6XJr7ZxFfxDY548GsDjFYiD1FGEUtvntqDf7pump?maker=3Dp2NyiSx5Vc4b4jS6trW6Dh8RfDrmMiJ2KX2nP7pYKk","https://www.defined.fi/sol/hRo6XJr7ZxFfxDY548GsDjFYiD1FGEUtvntqDf7pump?maker=3Dp2NyiSx5Vc4b4jS6trW6Dh8RfDrmMiJ2KX2nP7pYKk")</f>
        <v>https://www.defined.fi/sol/hRo6XJr7ZxFfxDY548GsDjFYiD1FGEUtvntqDf7pump?maker=3Dp2NyiSx5Vc4b4jS6trW6Dh8RfDrmMiJ2KX2nP7pYKk</v>
      </c>
      <c r="M52" t="str">
        <f>HYPERLINK("https://dexscreener.com/solana/hRo6XJr7ZxFfxDY548GsDjFYiD1FGEUtvntqDf7pump?maker=3Dp2NyiSx5Vc4b4jS6trW6Dh8RfDrmMiJ2KX2nP7pYKk","https://dexscreener.com/solana/hRo6XJr7ZxFfxDY548GsDjFYiD1FGEUtvntqDf7pump?maker=3Dp2NyiSx5Vc4b4jS6trW6Dh8RfDrmMiJ2KX2nP7pYKk")</f>
        <v>https://dexscreener.com/solana/hRo6XJr7ZxFfxDY548GsDjFYiD1FGEUtvntqDf7pump?maker=3Dp2NyiSx5Vc4b4jS6trW6Dh8RfDrmMiJ2KX2nP7pYKk</v>
      </c>
    </row>
    <row r="53" spans="1:13" x14ac:dyDescent="0.15">
      <c r="A53" t="s">
        <v>113</v>
      </c>
      <c r="B53" t="s">
        <v>114</v>
      </c>
      <c r="C53">
        <v>2</v>
      </c>
      <c r="D53">
        <v>-0.373</v>
      </c>
      <c r="E53">
        <v>-1</v>
      </c>
      <c r="F53">
        <v>1.22</v>
      </c>
      <c r="G53">
        <v>0.85</v>
      </c>
      <c r="H53">
        <v>1</v>
      </c>
      <c r="I53">
        <v>1</v>
      </c>
      <c r="J53">
        <v>-1</v>
      </c>
      <c r="K53">
        <v>-1</v>
      </c>
      <c r="L53" t="str">
        <f>HYPERLINK("https://www.defined.fi/sol/9y5KUMLzgNgCioKoVJx7PenyHsznvDUbjb32onRMpump?maker=3Dp2NyiSx5Vc4b4jS6trW6Dh8RfDrmMiJ2KX2nP7pYKk","https://www.defined.fi/sol/9y5KUMLzgNgCioKoVJx7PenyHsznvDUbjb32onRMpump?maker=3Dp2NyiSx5Vc4b4jS6trW6Dh8RfDrmMiJ2KX2nP7pYKk")</f>
        <v>https://www.defined.fi/sol/9y5KUMLzgNgCioKoVJx7PenyHsznvDUbjb32onRMpump?maker=3Dp2NyiSx5Vc4b4jS6trW6Dh8RfDrmMiJ2KX2nP7pYKk</v>
      </c>
      <c r="M53" t="str">
        <f>HYPERLINK("https://dexscreener.com/solana/9y5KUMLzgNgCioKoVJx7PenyHsznvDUbjb32onRMpump?maker=3Dp2NyiSx5Vc4b4jS6trW6Dh8RfDrmMiJ2KX2nP7pYKk","https://dexscreener.com/solana/9y5KUMLzgNgCioKoVJx7PenyHsznvDUbjb32onRMpump?maker=3Dp2NyiSx5Vc4b4jS6trW6Dh8RfDrmMiJ2KX2nP7pYKk")</f>
        <v>https://dexscreener.com/solana/9y5KUMLzgNgCioKoVJx7PenyHsznvDUbjb32onRMpump?maker=3Dp2NyiSx5Vc4b4jS6trW6Dh8RfDrmMiJ2KX2nP7pYKk</v>
      </c>
    </row>
    <row r="54" spans="1:13" x14ac:dyDescent="0.15">
      <c r="A54" t="s">
        <v>115</v>
      </c>
      <c r="B54" t="s">
        <v>116</v>
      </c>
      <c r="C54">
        <v>3</v>
      </c>
      <c r="D54">
        <v>-1.24</v>
      </c>
      <c r="E54">
        <v>-1</v>
      </c>
      <c r="F54">
        <v>2.88</v>
      </c>
      <c r="G54">
        <v>1.64</v>
      </c>
      <c r="H54">
        <v>3</v>
      </c>
      <c r="I54">
        <v>1</v>
      </c>
      <c r="J54">
        <v>-1</v>
      </c>
      <c r="K54">
        <v>-1</v>
      </c>
      <c r="L54" t="str">
        <f>HYPERLINK("https://www.defined.fi/sol/3bK3VPtDphvqSr3cmBs3vwNrSeZMZcR19gLN5Uajpump?maker=3Dp2NyiSx5Vc4b4jS6trW6Dh8RfDrmMiJ2KX2nP7pYKk","https://www.defined.fi/sol/3bK3VPtDphvqSr3cmBs3vwNrSeZMZcR19gLN5Uajpump?maker=3Dp2NyiSx5Vc4b4jS6trW6Dh8RfDrmMiJ2KX2nP7pYKk")</f>
        <v>https://www.defined.fi/sol/3bK3VPtDphvqSr3cmBs3vwNrSeZMZcR19gLN5Uajpump?maker=3Dp2NyiSx5Vc4b4jS6trW6Dh8RfDrmMiJ2KX2nP7pYKk</v>
      </c>
      <c r="M54" t="str">
        <f>HYPERLINK("https://dexscreener.com/solana/3bK3VPtDphvqSr3cmBs3vwNrSeZMZcR19gLN5Uajpump?maker=3Dp2NyiSx5Vc4b4jS6trW6Dh8RfDrmMiJ2KX2nP7pYKk","https://dexscreener.com/solana/3bK3VPtDphvqSr3cmBs3vwNrSeZMZcR19gLN5Uajpump?maker=3Dp2NyiSx5Vc4b4jS6trW6Dh8RfDrmMiJ2KX2nP7pYKk")</f>
        <v>https://dexscreener.com/solana/3bK3VPtDphvqSr3cmBs3vwNrSeZMZcR19gLN5Uajpump?maker=3Dp2NyiSx5Vc4b4jS6trW6Dh8RfDrmMiJ2KX2nP7pYKk</v>
      </c>
    </row>
    <row r="55" spans="1:13" x14ac:dyDescent="0.15">
      <c r="A55" t="s">
        <v>117</v>
      </c>
      <c r="B55" t="s">
        <v>118</v>
      </c>
      <c r="C55">
        <v>3</v>
      </c>
      <c r="D55">
        <v>-0.39500000000000002</v>
      </c>
      <c r="E55">
        <v>-1</v>
      </c>
      <c r="F55">
        <v>1.02</v>
      </c>
      <c r="G55">
        <v>0.628</v>
      </c>
      <c r="H55">
        <v>1</v>
      </c>
      <c r="I55">
        <v>1</v>
      </c>
      <c r="J55">
        <v>-1</v>
      </c>
      <c r="K55">
        <v>-1</v>
      </c>
      <c r="L55" t="str">
        <f>HYPERLINK("https://www.defined.fi/sol/4yiiLKwn8WXanBorbhTKFA78Dn65ZsGQ4LJ2g48Mpump?maker=3Dp2NyiSx5Vc4b4jS6trW6Dh8RfDrmMiJ2KX2nP7pYKk","https://www.defined.fi/sol/4yiiLKwn8WXanBorbhTKFA78Dn65ZsGQ4LJ2g48Mpump?maker=3Dp2NyiSx5Vc4b4jS6trW6Dh8RfDrmMiJ2KX2nP7pYKk")</f>
        <v>https://www.defined.fi/sol/4yiiLKwn8WXanBorbhTKFA78Dn65ZsGQ4LJ2g48Mpump?maker=3Dp2NyiSx5Vc4b4jS6trW6Dh8RfDrmMiJ2KX2nP7pYKk</v>
      </c>
      <c r="M55" t="str">
        <f>HYPERLINK("https://dexscreener.com/solana/4yiiLKwn8WXanBorbhTKFA78Dn65ZsGQ4LJ2g48Mpump?maker=3Dp2NyiSx5Vc4b4jS6trW6Dh8RfDrmMiJ2KX2nP7pYKk","https://dexscreener.com/solana/4yiiLKwn8WXanBorbhTKFA78Dn65ZsGQ4LJ2g48Mpump?maker=3Dp2NyiSx5Vc4b4jS6trW6Dh8RfDrmMiJ2KX2nP7pYKk")</f>
        <v>https://dexscreener.com/solana/4yiiLKwn8WXanBorbhTKFA78Dn65ZsGQ4LJ2g48Mpump?maker=3Dp2NyiSx5Vc4b4jS6trW6Dh8RfDrmMiJ2KX2nP7pYKk</v>
      </c>
    </row>
    <row r="56" spans="1:13" x14ac:dyDescent="0.15">
      <c r="A56" t="s">
        <v>119</v>
      </c>
      <c r="B56" t="s">
        <v>120</v>
      </c>
      <c r="C56">
        <v>3</v>
      </c>
      <c r="D56">
        <v>0.81599999999999995</v>
      </c>
      <c r="E56">
        <v>0.85</v>
      </c>
      <c r="F56">
        <v>0.96399999999999997</v>
      </c>
      <c r="G56">
        <v>1.78</v>
      </c>
      <c r="H56">
        <v>1</v>
      </c>
      <c r="I56">
        <v>2</v>
      </c>
      <c r="J56">
        <v>-1</v>
      </c>
      <c r="K56">
        <v>-1</v>
      </c>
      <c r="L56" t="str">
        <f>HYPERLINK("https://www.defined.fi/sol/FeBs3n2bVhV7wn9zHg7WV2kYq1BCvYEddVzU4Rkgpump?maker=3Dp2NyiSx5Vc4b4jS6trW6Dh8RfDrmMiJ2KX2nP7pYKk","https://www.defined.fi/sol/FeBs3n2bVhV7wn9zHg7WV2kYq1BCvYEddVzU4Rkgpump?maker=3Dp2NyiSx5Vc4b4jS6trW6Dh8RfDrmMiJ2KX2nP7pYKk")</f>
        <v>https://www.defined.fi/sol/FeBs3n2bVhV7wn9zHg7WV2kYq1BCvYEddVzU4Rkgpump?maker=3Dp2NyiSx5Vc4b4jS6trW6Dh8RfDrmMiJ2KX2nP7pYKk</v>
      </c>
      <c r="M56" t="str">
        <f>HYPERLINK("https://dexscreener.com/solana/FeBs3n2bVhV7wn9zHg7WV2kYq1BCvYEddVzU4Rkgpump?maker=3Dp2NyiSx5Vc4b4jS6trW6Dh8RfDrmMiJ2KX2nP7pYKk","https://dexscreener.com/solana/FeBs3n2bVhV7wn9zHg7WV2kYq1BCvYEddVzU4Rkgpump?maker=3Dp2NyiSx5Vc4b4jS6trW6Dh8RfDrmMiJ2KX2nP7pYKk")</f>
        <v>https://dexscreener.com/solana/FeBs3n2bVhV7wn9zHg7WV2kYq1BCvYEddVzU4Rkgpump?maker=3Dp2NyiSx5Vc4b4jS6trW6Dh8RfDrmMiJ2KX2nP7pYKk</v>
      </c>
    </row>
    <row r="57" spans="1:13" x14ac:dyDescent="0.15">
      <c r="A57" t="s">
        <v>121</v>
      </c>
      <c r="B57" t="s">
        <v>122</v>
      </c>
      <c r="C57">
        <v>3</v>
      </c>
      <c r="D57">
        <v>37.89</v>
      </c>
      <c r="E57">
        <v>1.04</v>
      </c>
      <c r="F57">
        <v>36.299999999999997</v>
      </c>
      <c r="G57">
        <v>74.19</v>
      </c>
      <c r="H57">
        <v>16</v>
      </c>
      <c r="I57">
        <v>12</v>
      </c>
      <c r="J57">
        <v>-1</v>
      </c>
      <c r="K57">
        <v>-1</v>
      </c>
      <c r="L57" t="str">
        <f>HYPERLINK("https://www.defined.fi/sol/CKMYq8fN5NyqEhttWr8xj4Q2fyEJv686QANnT7dopump?maker=3Dp2NyiSx5Vc4b4jS6trW6Dh8RfDrmMiJ2KX2nP7pYKk","https://www.defined.fi/sol/CKMYq8fN5NyqEhttWr8xj4Q2fyEJv686QANnT7dopump?maker=3Dp2NyiSx5Vc4b4jS6trW6Dh8RfDrmMiJ2KX2nP7pYKk")</f>
        <v>https://www.defined.fi/sol/CKMYq8fN5NyqEhttWr8xj4Q2fyEJv686QANnT7dopump?maker=3Dp2NyiSx5Vc4b4jS6trW6Dh8RfDrmMiJ2KX2nP7pYKk</v>
      </c>
      <c r="M57" t="str">
        <f>HYPERLINK("https://dexscreener.com/solana/CKMYq8fN5NyqEhttWr8xj4Q2fyEJv686QANnT7dopump?maker=3Dp2NyiSx5Vc4b4jS6trW6Dh8RfDrmMiJ2KX2nP7pYKk","https://dexscreener.com/solana/CKMYq8fN5NyqEhttWr8xj4Q2fyEJv686QANnT7dopump?maker=3Dp2NyiSx5Vc4b4jS6trW6Dh8RfDrmMiJ2KX2nP7pYKk")</f>
        <v>https://dexscreener.com/solana/CKMYq8fN5NyqEhttWr8xj4Q2fyEJv686QANnT7dopump?maker=3Dp2NyiSx5Vc4b4jS6trW6Dh8RfDrmMiJ2KX2nP7pYKk</v>
      </c>
    </row>
    <row r="58" spans="1:13" x14ac:dyDescent="0.15">
      <c r="A58" t="s">
        <v>123</v>
      </c>
      <c r="B58" t="s">
        <v>52</v>
      </c>
      <c r="C58">
        <v>3</v>
      </c>
      <c r="D58">
        <v>7.3999999999999996E-2</v>
      </c>
      <c r="E58">
        <v>-1</v>
      </c>
      <c r="F58">
        <v>1.05</v>
      </c>
      <c r="G58">
        <v>1.1200000000000001</v>
      </c>
      <c r="H58">
        <v>1</v>
      </c>
      <c r="I58">
        <v>2</v>
      </c>
      <c r="J58">
        <v>-1</v>
      </c>
      <c r="K58">
        <v>-1</v>
      </c>
      <c r="L58" t="str">
        <f>HYPERLINK("https://www.defined.fi/sol/4R4oiD558EqoNjk5rMgNChi3PUqPS8MPs2Hw8parpump?maker=3Dp2NyiSx5Vc4b4jS6trW6Dh8RfDrmMiJ2KX2nP7pYKk","https://www.defined.fi/sol/4R4oiD558EqoNjk5rMgNChi3PUqPS8MPs2Hw8parpump?maker=3Dp2NyiSx5Vc4b4jS6trW6Dh8RfDrmMiJ2KX2nP7pYKk")</f>
        <v>https://www.defined.fi/sol/4R4oiD558EqoNjk5rMgNChi3PUqPS8MPs2Hw8parpump?maker=3Dp2NyiSx5Vc4b4jS6trW6Dh8RfDrmMiJ2KX2nP7pYKk</v>
      </c>
      <c r="M58" t="str">
        <f>HYPERLINK("https://dexscreener.com/solana/4R4oiD558EqoNjk5rMgNChi3PUqPS8MPs2Hw8parpump?maker=3Dp2NyiSx5Vc4b4jS6trW6Dh8RfDrmMiJ2KX2nP7pYKk","https://dexscreener.com/solana/4R4oiD558EqoNjk5rMgNChi3PUqPS8MPs2Hw8parpump?maker=3Dp2NyiSx5Vc4b4jS6trW6Dh8RfDrmMiJ2KX2nP7pYKk")</f>
        <v>https://dexscreener.com/solana/4R4oiD558EqoNjk5rMgNChi3PUqPS8MPs2Hw8parpump?maker=3Dp2NyiSx5Vc4b4jS6trW6Dh8RfDrmMiJ2KX2nP7pYKk</v>
      </c>
    </row>
    <row r="59" spans="1:13" x14ac:dyDescent="0.15">
      <c r="A59" t="s">
        <v>124</v>
      </c>
      <c r="B59" t="s">
        <v>125</v>
      </c>
      <c r="C59">
        <v>3</v>
      </c>
      <c r="D59">
        <v>-0.33400000000000002</v>
      </c>
      <c r="E59">
        <v>-1</v>
      </c>
      <c r="F59">
        <v>2.4900000000000002</v>
      </c>
      <c r="G59">
        <v>2.16</v>
      </c>
      <c r="H59">
        <v>3</v>
      </c>
      <c r="I59">
        <v>2</v>
      </c>
      <c r="J59">
        <v>-1</v>
      </c>
      <c r="K59">
        <v>-1</v>
      </c>
      <c r="L59" t="str">
        <f>HYPERLINK("https://www.defined.fi/sol/GEHNeTyVJhn5FJaZiP94zxudsYiiWsym2kzerdZCpump?maker=3Dp2NyiSx5Vc4b4jS6trW6Dh8RfDrmMiJ2KX2nP7pYKk","https://www.defined.fi/sol/GEHNeTyVJhn5FJaZiP94zxudsYiiWsym2kzerdZCpump?maker=3Dp2NyiSx5Vc4b4jS6trW6Dh8RfDrmMiJ2KX2nP7pYKk")</f>
        <v>https://www.defined.fi/sol/GEHNeTyVJhn5FJaZiP94zxudsYiiWsym2kzerdZCpump?maker=3Dp2NyiSx5Vc4b4jS6trW6Dh8RfDrmMiJ2KX2nP7pYKk</v>
      </c>
      <c r="M59" t="str">
        <f>HYPERLINK("https://dexscreener.com/solana/GEHNeTyVJhn5FJaZiP94zxudsYiiWsym2kzerdZCpump?maker=3Dp2NyiSx5Vc4b4jS6trW6Dh8RfDrmMiJ2KX2nP7pYKk","https://dexscreener.com/solana/GEHNeTyVJhn5FJaZiP94zxudsYiiWsym2kzerdZCpump?maker=3Dp2NyiSx5Vc4b4jS6trW6Dh8RfDrmMiJ2KX2nP7pYKk")</f>
        <v>https://dexscreener.com/solana/GEHNeTyVJhn5FJaZiP94zxudsYiiWsym2kzerdZCpump?maker=3Dp2NyiSx5Vc4b4jS6trW6Dh8RfDrmMiJ2KX2nP7pYKk</v>
      </c>
    </row>
    <row r="60" spans="1:13" x14ac:dyDescent="0.15">
      <c r="A60" t="s">
        <v>126</v>
      </c>
      <c r="B60" t="s">
        <v>127</v>
      </c>
      <c r="C60">
        <v>3</v>
      </c>
      <c r="D60">
        <v>63.56</v>
      </c>
      <c r="E60">
        <v>1.85</v>
      </c>
      <c r="F60">
        <v>34.31</v>
      </c>
      <c r="G60">
        <v>97.87</v>
      </c>
      <c r="H60">
        <v>3</v>
      </c>
      <c r="I60">
        <v>14</v>
      </c>
      <c r="J60">
        <v>-1</v>
      </c>
      <c r="K60">
        <v>-1</v>
      </c>
      <c r="L60" t="str">
        <f>HYPERLINK("https://www.defined.fi/sol/FqnqT1GKi8S4Gyk5wnSKvJjXW48HqGtKJt9WS4o2pump?maker=3Dp2NyiSx5Vc4b4jS6trW6Dh8RfDrmMiJ2KX2nP7pYKk","https://www.defined.fi/sol/FqnqT1GKi8S4Gyk5wnSKvJjXW48HqGtKJt9WS4o2pump?maker=3Dp2NyiSx5Vc4b4jS6trW6Dh8RfDrmMiJ2KX2nP7pYKk")</f>
        <v>https://www.defined.fi/sol/FqnqT1GKi8S4Gyk5wnSKvJjXW48HqGtKJt9WS4o2pump?maker=3Dp2NyiSx5Vc4b4jS6trW6Dh8RfDrmMiJ2KX2nP7pYKk</v>
      </c>
      <c r="M60" t="str">
        <f>HYPERLINK("https://dexscreener.com/solana/FqnqT1GKi8S4Gyk5wnSKvJjXW48HqGtKJt9WS4o2pump?maker=3Dp2NyiSx5Vc4b4jS6trW6Dh8RfDrmMiJ2KX2nP7pYKk","https://dexscreener.com/solana/FqnqT1GKi8S4Gyk5wnSKvJjXW48HqGtKJt9WS4o2pump?maker=3Dp2NyiSx5Vc4b4jS6trW6Dh8RfDrmMiJ2KX2nP7pYKk")</f>
        <v>https://dexscreener.com/solana/FqnqT1GKi8S4Gyk5wnSKvJjXW48HqGtKJt9WS4o2pump?maker=3Dp2NyiSx5Vc4b4jS6trW6Dh8RfDrmMiJ2KX2nP7pYKk</v>
      </c>
    </row>
    <row r="61" spans="1:13" x14ac:dyDescent="0.15">
      <c r="A61" t="s">
        <v>128</v>
      </c>
      <c r="B61" t="s">
        <v>129</v>
      </c>
      <c r="C61">
        <v>3</v>
      </c>
      <c r="D61">
        <v>0.79200000000000004</v>
      </c>
      <c r="E61">
        <v>0.81</v>
      </c>
      <c r="F61">
        <v>0.97399999999999998</v>
      </c>
      <c r="G61">
        <v>1.77</v>
      </c>
      <c r="H61">
        <v>1</v>
      </c>
      <c r="I61">
        <v>3</v>
      </c>
      <c r="J61">
        <v>-1</v>
      </c>
      <c r="K61">
        <v>-1</v>
      </c>
      <c r="L61" t="str">
        <f>HYPERLINK("https://www.defined.fi/sol/AshCp63UfAaagrGmiuuMTAotvNeGUWwmnPSsqW7mpump?maker=3Dp2NyiSx5Vc4b4jS6trW6Dh8RfDrmMiJ2KX2nP7pYKk","https://www.defined.fi/sol/AshCp63UfAaagrGmiuuMTAotvNeGUWwmnPSsqW7mpump?maker=3Dp2NyiSx5Vc4b4jS6trW6Dh8RfDrmMiJ2KX2nP7pYKk")</f>
        <v>https://www.defined.fi/sol/AshCp63UfAaagrGmiuuMTAotvNeGUWwmnPSsqW7mpump?maker=3Dp2NyiSx5Vc4b4jS6trW6Dh8RfDrmMiJ2KX2nP7pYKk</v>
      </c>
      <c r="M61" t="str">
        <f>HYPERLINK("https://dexscreener.com/solana/AshCp63UfAaagrGmiuuMTAotvNeGUWwmnPSsqW7mpump?maker=3Dp2NyiSx5Vc4b4jS6trW6Dh8RfDrmMiJ2KX2nP7pYKk","https://dexscreener.com/solana/AshCp63UfAaagrGmiuuMTAotvNeGUWwmnPSsqW7mpump?maker=3Dp2NyiSx5Vc4b4jS6trW6Dh8RfDrmMiJ2KX2nP7pYKk")</f>
        <v>https://dexscreener.com/solana/AshCp63UfAaagrGmiuuMTAotvNeGUWwmnPSsqW7mpump?maker=3Dp2NyiSx5Vc4b4jS6trW6Dh8RfDrmMiJ2KX2nP7pYKk</v>
      </c>
    </row>
    <row r="62" spans="1:13" x14ac:dyDescent="0.15">
      <c r="A62" t="s">
        <v>130</v>
      </c>
      <c r="B62" t="s">
        <v>131</v>
      </c>
      <c r="C62">
        <v>3</v>
      </c>
      <c r="D62">
        <v>2.5099999999999998</v>
      </c>
      <c r="E62">
        <v>4.84</v>
      </c>
      <c r="F62">
        <v>0.51900000000000002</v>
      </c>
      <c r="G62">
        <v>3.03</v>
      </c>
      <c r="H62">
        <v>1</v>
      </c>
      <c r="I62">
        <v>4</v>
      </c>
      <c r="J62">
        <v>-1</v>
      </c>
      <c r="K62">
        <v>-1</v>
      </c>
      <c r="L62" t="str">
        <f>HYPERLINK("https://www.defined.fi/sol/Dx48YdY55JWu4UnbidjBe62j6avzQ2XrYDNMWWjGpump?maker=3Dp2NyiSx5Vc4b4jS6trW6Dh8RfDrmMiJ2KX2nP7pYKk","https://www.defined.fi/sol/Dx48YdY55JWu4UnbidjBe62j6avzQ2XrYDNMWWjGpump?maker=3Dp2NyiSx5Vc4b4jS6trW6Dh8RfDrmMiJ2KX2nP7pYKk")</f>
        <v>https://www.defined.fi/sol/Dx48YdY55JWu4UnbidjBe62j6avzQ2XrYDNMWWjGpump?maker=3Dp2NyiSx5Vc4b4jS6trW6Dh8RfDrmMiJ2KX2nP7pYKk</v>
      </c>
      <c r="M62" t="str">
        <f>HYPERLINK("https://dexscreener.com/solana/Dx48YdY55JWu4UnbidjBe62j6avzQ2XrYDNMWWjGpump?maker=3Dp2NyiSx5Vc4b4jS6trW6Dh8RfDrmMiJ2KX2nP7pYKk","https://dexscreener.com/solana/Dx48YdY55JWu4UnbidjBe62j6avzQ2XrYDNMWWjGpump?maker=3Dp2NyiSx5Vc4b4jS6trW6Dh8RfDrmMiJ2KX2nP7pYKk")</f>
        <v>https://dexscreener.com/solana/Dx48YdY55JWu4UnbidjBe62j6avzQ2XrYDNMWWjGpump?maker=3Dp2NyiSx5Vc4b4jS6trW6Dh8RfDrmMiJ2KX2nP7pYKk</v>
      </c>
    </row>
    <row r="63" spans="1:13" x14ac:dyDescent="0.15">
      <c r="A63" t="s">
        <v>132</v>
      </c>
      <c r="B63" t="s">
        <v>133</v>
      </c>
      <c r="C63">
        <v>3</v>
      </c>
      <c r="D63">
        <v>-1.32</v>
      </c>
      <c r="E63">
        <v>-1</v>
      </c>
      <c r="F63">
        <v>1.93</v>
      </c>
      <c r="G63">
        <v>0.61099999999999999</v>
      </c>
      <c r="H63">
        <v>3</v>
      </c>
      <c r="I63">
        <v>1</v>
      </c>
      <c r="J63">
        <v>-1</v>
      </c>
      <c r="K63">
        <v>-1</v>
      </c>
      <c r="L63" t="str">
        <f>HYPERLINK("https://www.defined.fi/sol/4yMxwyd6WqeYWW2RJ31vZZv6CxUgoxzdLpMKY9UAgqf8?maker=3Dp2NyiSx5Vc4b4jS6trW6Dh8RfDrmMiJ2KX2nP7pYKk","https://www.defined.fi/sol/4yMxwyd6WqeYWW2RJ31vZZv6CxUgoxzdLpMKY9UAgqf8?maker=3Dp2NyiSx5Vc4b4jS6trW6Dh8RfDrmMiJ2KX2nP7pYKk")</f>
        <v>https://www.defined.fi/sol/4yMxwyd6WqeYWW2RJ31vZZv6CxUgoxzdLpMKY9UAgqf8?maker=3Dp2NyiSx5Vc4b4jS6trW6Dh8RfDrmMiJ2KX2nP7pYKk</v>
      </c>
      <c r="M63" t="str">
        <f>HYPERLINK("https://dexscreener.com/solana/4yMxwyd6WqeYWW2RJ31vZZv6CxUgoxzdLpMKY9UAgqf8?maker=3Dp2NyiSx5Vc4b4jS6trW6Dh8RfDrmMiJ2KX2nP7pYKk","https://dexscreener.com/solana/4yMxwyd6WqeYWW2RJ31vZZv6CxUgoxzdLpMKY9UAgqf8?maker=3Dp2NyiSx5Vc4b4jS6trW6Dh8RfDrmMiJ2KX2nP7pYKk")</f>
        <v>https://dexscreener.com/solana/4yMxwyd6WqeYWW2RJ31vZZv6CxUgoxzdLpMKY9UAgqf8?maker=3Dp2NyiSx5Vc4b4jS6trW6Dh8RfDrmMiJ2KX2nP7pYKk</v>
      </c>
    </row>
    <row r="64" spans="1:13" x14ac:dyDescent="0.15">
      <c r="A64" t="s">
        <v>134</v>
      </c>
      <c r="B64" t="s">
        <v>135</v>
      </c>
      <c r="C64">
        <v>3</v>
      </c>
      <c r="D64">
        <v>-0.311</v>
      </c>
      <c r="E64">
        <v>-1</v>
      </c>
      <c r="F64">
        <v>0.48199999999999998</v>
      </c>
      <c r="G64">
        <v>0.17</v>
      </c>
      <c r="H64">
        <v>1</v>
      </c>
      <c r="I64">
        <v>1</v>
      </c>
      <c r="J64">
        <v>-1</v>
      </c>
      <c r="K64">
        <v>-1</v>
      </c>
      <c r="L64" t="str">
        <f>HYPERLINK("https://www.defined.fi/sol/TYm1RsJiHzkQLEoAr92osYoSfWG9SRuM9m48D5wQyfD?maker=3Dp2NyiSx5Vc4b4jS6trW6Dh8RfDrmMiJ2KX2nP7pYKk","https://www.defined.fi/sol/TYm1RsJiHzkQLEoAr92osYoSfWG9SRuM9m48D5wQyfD?maker=3Dp2NyiSx5Vc4b4jS6trW6Dh8RfDrmMiJ2KX2nP7pYKk")</f>
        <v>https://www.defined.fi/sol/TYm1RsJiHzkQLEoAr92osYoSfWG9SRuM9m48D5wQyfD?maker=3Dp2NyiSx5Vc4b4jS6trW6Dh8RfDrmMiJ2KX2nP7pYKk</v>
      </c>
      <c r="M64" t="str">
        <f>HYPERLINK("https://dexscreener.com/solana/TYm1RsJiHzkQLEoAr92osYoSfWG9SRuM9m48D5wQyfD?maker=3Dp2NyiSx5Vc4b4jS6trW6Dh8RfDrmMiJ2KX2nP7pYKk","https://dexscreener.com/solana/TYm1RsJiHzkQLEoAr92osYoSfWG9SRuM9m48D5wQyfD?maker=3Dp2NyiSx5Vc4b4jS6trW6Dh8RfDrmMiJ2KX2nP7pYKk")</f>
        <v>https://dexscreener.com/solana/TYm1RsJiHzkQLEoAr92osYoSfWG9SRuM9m48D5wQyfD?maker=3Dp2NyiSx5Vc4b4jS6trW6Dh8RfDrmMiJ2KX2nP7pYKk</v>
      </c>
    </row>
    <row r="65" spans="1:13" x14ac:dyDescent="0.15">
      <c r="A65" t="s">
        <v>136</v>
      </c>
      <c r="B65" t="s">
        <v>137</v>
      </c>
      <c r="C65">
        <v>3</v>
      </c>
      <c r="D65">
        <v>-0.245</v>
      </c>
      <c r="E65">
        <v>-1</v>
      </c>
      <c r="F65">
        <v>0.45100000000000001</v>
      </c>
      <c r="G65">
        <v>0.20599999999999999</v>
      </c>
      <c r="H65">
        <v>1</v>
      </c>
      <c r="I65">
        <v>1</v>
      </c>
      <c r="J65">
        <v>-1</v>
      </c>
      <c r="K65">
        <v>-1</v>
      </c>
      <c r="L65" t="str">
        <f>HYPERLINK("https://www.defined.fi/sol/CWpr8hBSh8GPtM6rtqkiRZAXBb6VvvMHZds5zhdZpump?maker=3Dp2NyiSx5Vc4b4jS6trW6Dh8RfDrmMiJ2KX2nP7pYKk","https://www.defined.fi/sol/CWpr8hBSh8GPtM6rtqkiRZAXBb6VvvMHZds5zhdZpump?maker=3Dp2NyiSx5Vc4b4jS6trW6Dh8RfDrmMiJ2KX2nP7pYKk")</f>
        <v>https://www.defined.fi/sol/CWpr8hBSh8GPtM6rtqkiRZAXBb6VvvMHZds5zhdZpump?maker=3Dp2NyiSx5Vc4b4jS6trW6Dh8RfDrmMiJ2KX2nP7pYKk</v>
      </c>
      <c r="M65" t="str">
        <f>HYPERLINK("https://dexscreener.com/solana/CWpr8hBSh8GPtM6rtqkiRZAXBb6VvvMHZds5zhdZpump?maker=3Dp2NyiSx5Vc4b4jS6trW6Dh8RfDrmMiJ2KX2nP7pYKk","https://dexscreener.com/solana/CWpr8hBSh8GPtM6rtqkiRZAXBb6VvvMHZds5zhdZpump?maker=3Dp2NyiSx5Vc4b4jS6trW6Dh8RfDrmMiJ2KX2nP7pYKk")</f>
        <v>https://dexscreener.com/solana/CWpr8hBSh8GPtM6rtqkiRZAXBb6VvvMHZds5zhdZpump?maker=3Dp2NyiSx5Vc4b4jS6trW6Dh8RfDrmMiJ2KX2nP7pYKk</v>
      </c>
    </row>
    <row r="66" spans="1:13" x14ac:dyDescent="0.15">
      <c r="A66" t="s">
        <v>138</v>
      </c>
      <c r="B66" t="s">
        <v>139</v>
      </c>
      <c r="C66">
        <v>3</v>
      </c>
      <c r="D66">
        <v>3.95</v>
      </c>
      <c r="E66">
        <v>8.09</v>
      </c>
      <c r="F66">
        <v>0.48799999999999999</v>
      </c>
      <c r="G66">
        <v>4.4400000000000004</v>
      </c>
      <c r="H66">
        <v>1</v>
      </c>
      <c r="I66">
        <v>3</v>
      </c>
      <c r="J66">
        <v>-1</v>
      </c>
      <c r="K66">
        <v>-1</v>
      </c>
      <c r="L66" t="str">
        <f>HYPERLINK("https://www.defined.fi/sol/9kn618R9gZqvfSMdazfMrXWEUdU7nXL7WcntWUSFpump?maker=3Dp2NyiSx5Vc4b4jS6trW6Dh8RfDrmMiJ2KX2nP7pYKk","https://www.defined.fi/sol/9kn618R9gZqvfSMdazfMrXWEUdU7nXL7WcntWUSFpump?maker=3Dp2NyiSx5Vc4b4jS6trW6Dh8RfDrmMiJ2KX2nP7pYKk")</f>
        <v>https://www.defined.fi/sol/9kn618R9gZqvfSMdazfMrXWEUdU7nXL7WcntWUSFpump?maker=3Dp2NyiSx5Vc4b4jS6trW6Dh8RfDrmMiJ2KX2nP7pYKk</v>
      </c>
      <c r="M66" t="str">
        <f>HYPERLINK("https://dexscreener.com/solana/9kn618R9gZqvfSMdazfMrXWEUdU7nXL7WcntWUSFpump?maker=3Dp2NyiSx5Vc4b4jS6trW6Dh8RfDrmMiJ2KX2nP7pYKk","https://dexscreener.com/solana/9kn618R9gZqvfSMdazfMrXWEUdU7nXL7WcntWUSFpump?maker=3Dp2NyiSx5Vc4b4jS6trW6Dh8RfDrmMiJ2KX2nP7pYKk")</f>
        <v>https://dexscreener.com/solana/9kn618R9gZqvfSMdazfMrXWEUdU7nXL7WcntWUSFpump?maker=3Dp2NyiSx5Vc4b4jS6trW6Dh8RfDrmMiJ2KX2nP7pYKk</v>
      </c>
    </row>
    <row r="67" spans="1:13" x14ac:dyDescent="0.15">
      <c r="A67" t="s">
        <v>140</v>
      </c>
      <c r="B67" t="s">
        <v>141</v>
      </c>
      <c r="C67">
        <v>3</v>
      </c>
      <c r="D67">
        <v>-0.06</v>
      </c>
      <c r="E67">
        <v>-1</v>
      </c>
      <c r="F67">
        <v>0.51500000000000001</v>
      </c>
      <c r="G67">
        <v>0.45500000000000002</v>
      </c>
      <c r="H67">
        <v>1</v>
      </c>
      <c r="I67">
        <v>1</v>
      </c>
      <c r="J67">
        <v>-1</v>
      </c>
      <c r="K67">
        <v>-1</v>
      </c>
      <c r="L67" t="str">
        <f>HYPERLINK("https://www.defined.fi/sol/5WWmPqbnpSu4sx41DEZaAJJLDvHt7abGv5Namv1Vpump?maker=3Dp2NyiSx5Vc4b4jS6trW6Dh8RfDrmMiJ2KX2nP7pYKk","https://www.defined.fi/sol/5WWmPqbnpSu4sx41DEZaAJJLDvHt7abGv5Namv1Vpump?maker=3Dp2NyiSx5Vc4b4jS6trW6Dh8RfDrmMiJ2KX2nP7pYKk")</f>
        <v>https://www.defined.fi/sol/5WWmPqbnpSu4sx41DEZaAJJLDvHt7abGv5Namv1Vpump?maker=3Dp2NyiSx5Vc4b4jS6trW6Dh8RfDrmMiJ2KX2nP7pYKk</v>
      </c>
      <c r="M67" t="str">
        <f>HYPERLINK("https://dexscreener.com/solana/5WWmPqbnpSu4sx41DEZaAJJLDvHt7abGv5Namv1Vpump?maker=3Dp2NyiSx5Vc4b4jS6trW6Dh8RfDrmMiJ2KX2nP7pYKk","https://dexscreener.com/solana/5WWmPqbnpSu4sx41DEZaAJJLDvHt7abGv5Namv1Vpump?maker=3Dp2NyiSx5Vc4b4jS6trW6Dh8RfDrmMiJ2KX2nP7pYKk")</f>
        <v>https://dexscreener.com/solana/5WWmPqbnpSu4sx41DEZaAJJLDvHt7abGv5Namv1Vpump?maker=3Dp2NyiSx5Vc4b4jS6trW6Dh8RfDrmMiJ2KX2nP7pYKk</v>
      </c>
    </row>
    <row r="68" spans="1:13" x14ac:dyDescent="0.15">
      <c r="A68" t="s">
        <v>142</v>
      </c>
      <c r="B68" t="s">
        <v>143</v>
      </c>
      <c r="C68">
        <v>3</v>
      </c>
      <c r="D68">
        <v>-0.184</v>
      </c>
      <c r="E68">
        <v>-0.38</v>
      </c>
      <c r="F68">
        <v>0.48799999999999999</v>
      </c>
      <c r="G68">
        <v>0.30299999999999999</v>
      </c>
      <c r="H68">
        <v>1</v>
      </c>
      <c r="I68">
        <v>1</v>
      </c>
      <c r="J68">
        <v>-1</v>
      </c>
      <c r="K68">
        <v>-1</v>
      </c>
      <c r="L68" t="str">
        <f>HYPERLINK("https://www.defined.fi/sol/2s7VV1EhcuVNv9vbmYif5Mn1tH88JgQVx5SYnuoBpump?maker=3Dp2NyiSx5Vc4b4jS6trW6Dh8RfDrmMiJ2KX2nP7pYKk","https://www.defined.fi/sol/2s7VV1EhcuVNv9vbmYif5Mn1tH88JgQVx5SYnuoBpump?maker=3Dp2NyiSx5Vc4b4jS6trW6Dh8RfDrmMiJ2KX2nP7pYKk")</f>
        <v>https://www.defined.fi/sol/2s7VV1EhcuVNv9vbmYif5Mn1tH88JgQVx5SYnuoBpump?maker=3Dp2NyiSx5Vc4b4jS6trW6Dh8RfDrmMiJ2KX2nP7pYKk</v>
      </c>
      <c r="M68" t="str">
        <f>HYPERLINK("https://dexscreener.com/solana/2s7VV1EhcuVNv9vbmYif5Mn1tH88JgQVx5SYnuoBpump?maker=3Dp2NyiSx5Vc4b4jS6trW6Dh8RfDrmMiJ2KX2nP7pYKk","https://dexscreener.com/solana/2s7VV1EhcuVNv9vbmYif5Mn1tH88JgQVx5SYnuoBpump?maker=3Dp2NyiSx5Vc4b4jS6trW6Dh8RfDrmMiJ2KX2nP7pYKk")</f>
        <v>https://dexscreener.com/solana/2s7VV1EhcuVNv9vbmYif5Mn1tH88JgQVx5SYnuoBpump?maker=3Dp2NyiSx5Vc4b4jS6trW6Dh8RfDrmMiJ2KX2nP7pYKk</v>
      </c>
    </row>
    <row r="69" spans="1:13" x14ac:dyDescent="0.15">
      <c r="A69" t="s">
        <v>144</v>
      </c>
      <c r="B69" t="s">
        <v>145</v>
      </c>
      <c r="C69">
        <v>3</v>
      </c>
      <c r="D69">
        <v>-0.29899999999999999</v>
      </c>
      <c r="E69">
        <v>-1</v>
      </c>
      <c r="F69">
        <v>0.76800000000000002</v>
      </c>
      <c r="G69">
        <v>0.46899999999999997</v>
      </c>
      <c r="H69">
        <v>2</v>
      </c>
      <c r="I69">
        <v>1</v>
      </c>
      <c r="J69">
        <v>-1</v>
      </c>
      <c r="K69">
        <v>-1</v>
      </c>
      <c r="L69" t="str">
        <f>HYPERLINK("https://www.defined.fi/sol/8rVEHabY4W8jkr2Vkyp81hhBrd11J4nYujopBJ6Gpump?maker=3Dp2NyiSx5Vc4b4jS6trW6Dh8RfDrmMiJ2KX2nP7pYKk","https://www.defined.fi/sol/8rVEHabY4W8jkr2Vkyp81hhBrd11J4nYujopBJ6Gpump?maker=3Dp2NyiSx5Vc4b4jS6trW6Dh8RfDrmMiJ2KX2nP7pYKk")</f>
        <v>https://www.defined.fi/sol/8rVEHabY4W8jkr2Vkyp81hhBrd11J4nYujopBJ6Gpump?maker=3Dp2NyiSx5Vc4b4jS6trW6Dh8RfDrmMiJ2KX2nP7pYKk</v>
      </c>
      <c r="M69" t="str">
        <f>HYPERLINK("https://dexscreener.com/solana/8rVEHabY4W8jkr2Vkyp81hhBrd11J4nYujopBJ6Gpump?maker=3Dp2NyiSx5Vc4b4jS6trW6Dh8RfDrmMiJ2KX2nP7pYKk","https://dexscreener.com/solana/8rVEHabY4W8jkr2Vkyp81hhBrd11J4nYujopBJ6Gpump?maker=3Dp2NyiSx5Vc4b4jS6trW6Dh8RfDrmMiJ2KX2nP7pYKk")</f>
        <v>https://dexscreener.com/solana/8rVEHabY4W8jkr2Vkyp81hhBrd11J4nYujopBJ6Gpump?maker=3Dp2NyiSx5Vc4b4jS6trW6Dh8RfDrmMiJ2KX2nP7pYKk</v>
      </c>
    </row>
    <row r="70" spans="1:13" x14ac:dyDescent="0.15">
      <c r="A70" t="s">
        <v>146</v>
      </c>
      <c r="B70" t="s">
        <v>147</v>
      </c>
      <c r="C70">
        <v>3</v>
      </c>
      <c r="D70">
        <v>8.15</v>
      </c>
      <c r="E70">
        <v>7.8</v>
      </c>
      <c r="F70">
        <v>1.04</v>
      </c>
      <c r="G70">
        <v>9.19</v>
      </c>
      <c r="H70">
        <v>1</v>
      </c>
      <c r="I70">
        <v>8</v>
      </c>
      <c r="J70">
        <v>-1</v>
      </c>
      <c r="K70">
        <v>-1</v>
      </c>
      <c r="L70" t="str">
        <f>HYPERLINK("https://www.defined.fi/sol/qWk29vM8KGYKBnBfgXCjThfzzXf6ry6X874bARRpump?maker=3Dp2NyiSx5Vc4b4jS6trW6Dh8RfDrmMiJ2KX2nP7pYKk","https://www.defined.fi/sol/qWk29vM8KGYKBnBfgXCjThfzzXf6ry6X874bARRpump?maker=3Dp2NyiSx5Vc4b4jS6trW6Dh8RfDrmMiJ2KX2nP7pYKk")</f>
        <v>https://www.defined.fi/sol/qWk29vM8KGYKBnBfgXCjThfzzXf6ry6X874bARRpump?maker=3Dp2NyiSx5Vc4b4jS6trW6Dh8RfDrmMiJ2KX2nP7pYKk</v>
      </c>
      <c r="M70" t="str">
        <f>HYPERLINK("https://dexscreener.com/solana/qWk29vM8KGYKBnBfgXCjThfzzXf6ry6X874bARRpump?maker=3Dp2NyiSx5Vc4b4jS6trW6Dh8RfDrmMiJ2KX2nP7pYKk","https://dexscreener.com/solana/qWk29vM8KGYKBnBfgXCjThfzzXf6ry6X874bARRpump?maker=3Dp2NyiSx5Vc4b4jS6trW6Dh8RfDrmMiJ2KX2nP7pYKk")</f>
        <v>https://dexscreener.com/solana/qWk29vM8KGYKBnBfgXCjThfzzXf6ry6X874bARRpump?maker=3Dp2NyiSx5Vc4b4jS6trW6Dh8RfDrmMiJ2KX2nP7pYKk</v>
      </c>
    </row>
    <row r="71" spans="1:13" x14ac:dyDescent="0.15">
      <c r="A71" t="s">
        <v>148</v>
      </c>
      <c r="B71" t="s">
        <v>149</v>
      </c>
      <c r="C71">
        <v>3</v>
      </c>
      <c r="D71">
        <v>-0.20100000000000001</v>
      </c>
      <c r="E71">
        <v>-1</v>
      </c>
      <c r="F71">
        <v>1.65</v>
      </c>
      <c r="G71">
        <v>1.45</v>
      </c>
      <c r="H71">
        <v>4</v>
      </c>
      <c r="I71">
        <v>3</v>
      </c>
      <c r="J71">
        <v>-1</v>
      </c>
      <c r="K71">
        <v>-1</v>
      </c>
      <c r="L71" t="str">
        <f>HYPERLINK("https://www.defined.fi/sol/2yuYsxzgMt5Ga9vStumYbs4SRZZ1XfQjmfpaZCmxpump?maker=3Dp2NyiSx5Vc4b4jS6trW6Dh8RfDrmMiJ2KX2nP7pYKk","https://www.defined.fi/sol/2yuYsxzgMt5Ga9vStumYbs4SRZZ1XfQjmfpaZCmxpump?maker=3Dp2NyiSx5Vc4b4jS6trW6Dh8RfDrmMiJ2KX2nP7pYKk")</f>
        <v>https://www.defined.fi/sol/2yuYsxzgMt5Ga9vStumYbs4SRZZ1XfQjmfpaZCmxpump?maker=3Dp2NyiSx5Vc4b4jS6trW6Dh8RfDrmMiJ2KX2nP7pYKk</v>
      </c>
      <c r="M71" t="str">
        <f>HYPERLINK("https://dexscreener.com/solana/2yuYsxzgMt5Ga9vStumYbs4SRZZ1XfQjmfpaZCmxpump?maker=3Dp2NyiSx5Vc4b4jS6trW6Dh8RfDrmMiJ2KX2nP7pYKk","https://dexscreener.com/solana/2yuYsxzgMt5Ga9vStumYbs4SRZZ1XfQjmfpaZCmxpump?maker=3Dp2NyiSx5Vc4b4jS6trW6Dh8RfDrmMiJ2KX2nP7pYKk")</f>
        <v>https://dexscreener.com/solana/2yuYsxzgMt5Ga9vStumYbs4SRZZ1XfQjmfpaZCmxpump?maker=3Dp2NyiSx5Vc4b4jS6trW6Dh8RfDrmMiJ2KX2nP7pYKk</v>
      </c>
    </row>
    <row r="72" spans="1:13" x14ac:dyDescent="0.15">
      <c r="A72" t="s">
        <v>150</v>
      </c>
      <c r="B72" t="s">
        <v>151</v>
      </c>
      <c r="C72">
        <v>3</v>
      </c>
      <c r="D72">
        <v>3.26</v>
      </c>
      <c r="E72">
        <v>2.54</v>
      </c>
      <c r="F72">
        <v>1.29</v>
      </c>
      <c r="G72">
        <v>4.55</v>
      </c>
      <c r="H72">
        <v>3</v>
      </c>
      <c r="I72">
        <v>6</v>
      </c>
      <c r="J72">
        <v>-1</v>
      </c>
      <c r="K72">
        <v>-1</v>
      </c>
      <c r="L72" t="str">
        <f>HYPERLINK("https://www.defined.fi/sol/AxR6xWdfa1EYSuog8qxi3o4zu4jLJHFe8uWQR8Dfpump?maker=3Dp2NyiSx5Vc4b4jS6trW6Dh8RfDrmMiJ2KX2nP7pYKk","https://www.defined.fi/sol/AxR6xWdfa1EYSuog8qxi3o4zu4jLJHFe8uWQR8Dfpump?maker=3Dp2NyiSx5Vc4b4jS6trW6Dh8RfDrmMiJ2KX2nP7pYKk")</f>
        <v>https://www.defined.fi/sol/AxR6xWdfa1EYSuog8qxi3o4zu4jLJHFe8uWQR8Dfpump?maker=3Dp2NyiSx5Vc4b4jS6trW6Dh8RfDrmMiJ2KX2nP7pYKk</v>
      </c>
      <c r="M72" t="str">
        <f>HYPERLINK("https://dexscreener.com/solana/AxR6xWdfa1EYSuog8qxi3o4zu4jLJHFe8uWQR8Dfpump?maker=3Dp2NyiSx5Vc4b4jS6trW6Dh8RfDrmMiJ2KX2nP7pYKk","https://dexscreener.com/solana/AxR6xWdfa1EYSuog8qxi3o4zu4jLJHFe8uWQR8Dfpump?maker=3Dp2NyiSx5Vc4b4jS6trW6Dh8RfDrmMiJ2KX2nP7pYKk")</f>
        <v>https://dexscreener.com/solana/AxR6xWdfa1EYSuog8qxi3o4zu4jLJHFe8uWQR8Dfpump?maker=3Dp2NyiSx5Vc4b4jS6trW6Dh8RfDrmMiJ2KX2nP7pYKk</v>
      </c>
    </row>
    <row r="73" spans="1:13" x14ac:dyDescent="0.15">
      <c r="A73" t="s">
        <v>152</v>
      </c>
      <c r="B73" t="s">
        <v>153</v>
      </c>
      <c r="C73">
        <v>3</v>
      </c>
      <c r="D73">
        <v>-0.12</v>
      </c>
      <c r="E73">
        <v>-1</v>
      </c>
      <c r="F73">
        <v>0.52600000000000002</v>
      </c>
      <c r="G73">
        <v>0.40600000000000003</v>
      </c>
      <c r="H73">
        <v>1</v>
      </c>
      <c r="I73">
        <v>1</v>
      </c>
      <c r="J73">
        <v>-1</v>
      </c>
      <c r="K73">
        <v>-1</v>
      </c>
      <c r="L73" t="str">
        <f>HYPERLINK("https://www.defined.fi/sol/8d9ZWVkqDQuQQkk1S8cb4tentYmzPGZ9tAqXvvwhpump?maker=3Dp2NyiSx5Vc4b4jS6trW6Dh8RfDrmMiJ2KX2nP7pYKk","https://www.defined.fi/sol/8d9ZWVkqDQuQQkk1S8cb4tentYmzPGZ9tAqXvvwhpump?maker=3Dp2NyiSx5Vc4b4jS6trW6Dh8RfDrmMiJ2KX2nP7pYKk")</f>
        <v>https://www.defined.fi/sol/8d9ZWVkqDQuQQkk1S8cb4tentYmzPGZ9tAqXvvwhpump?maker=3Dp2NyiSx5Vc4b4jS6trW6Dh8RfDrmMiJ2KX2nP7pYKk</v>
      </c>
      <c r="M73" t="str">
        <f>HYPERLINK("https://dexscreener.com/solana/8d9ZWVkqDQuQQkk1S8cb4tentYmzPGZ9tAqXvvwhpump?maker=3Dp2NyiSx5Vc4b4jS6trW6Dh8RfDrmMiJ2KX2nP7pYKk","https://dexscreener.com/solana/8d9ZWVkqDQuQQkk1S8cb4tentYmzPGZ9tAqXvvwhpump?maker=3Dp2NyiSx5Vc4b4jS6trW6Dh8RfDrmMiJ2KX2nP7pYKk")</f>
        <v>https://dexscreener.com/solana/8d9ZWVkqDQuQQkk1S8cb4tentYmzPGZ9tAqXvvwhpump?maker=3Dp2NyiSx5Vc4b4jS6trW6Dh8RfDrmMiJ2KX2nP7pYKk</v>
      </c>
    </row>
    <row r="74" spans="1:13" x14ac:dyDescent="0.15">
      <c r="A74" t="s">
        <v>154</v>
      </c>
      <c r="B74" t="s">
        <v>155</v>
      </c>
      <c r="C74">
        <v>3</v>
      </c>
      <c r="D74">
        <v>7.0999999999999994E-2</v>
      </c>
      <c r="E74">
        <v>-1</v>
      </c>
      <c r="F74">
        <v>0.91400000000000003</v>
      </c>
      <c r="G74">
        <v>0.98399999999999999</v>
      </c>
      <c r="H74">
        <v>2</v>
      </c>
      <c r="I74">
        <v>1</v>
      </c>
      <c r="J74">
        <v>-1</v>
      </c>
      <c r="K74">
        <v>-1</v>
      </c>
      <c r="L74" t="str">
        <f>HYPERLINK("https://www.defined.fi/sol/3Bgeb1kfu5nsuaXRmaNrJXRrkpdf5S21JPe4asJfpump?maker=3Dp2NyiSx5Vc4b4jS6trW6Dh8RfDrmMiJ2KX2nP7pYKk","https://www.defined.fi/sol/3Bgeb1kfu5nsuaXRmaNrJXRrkpdf5S21JPe4asJfpump?maker=3Dp2NyiSx5Vc4b4jS6trW6Dh8RfDrmMiJ2KX2nP7pYKk")</f>
        <v>https://www.defined.fi/sol/3Bgeb1kfu5nsuaXRmaNrJXRrkpdf5S21JPe4asJfpump?maker=3Dp2NyiSx5Vc4b4jS6trW6Dh8RfDrmMiJ2KX2nP7pYKk</v>
      </c>
      <c r="M74" t="str">
        <f>HYPERLINK("https://dexscreener.com/solana/3Bgeb1kfu5nsuaXRmaNrJXRrkpdf5S21JPe4asJfpump?maker=3Dp2NyiSx5Vc4b4jS6trW6Dh8RfDrmMiJ2KX2nP7pYKk","https://dexscreener.com/solana/3Bgeb1kfu5nsuaXRmaNrJXRrkpdf5S21JPe4asJfpump?maker=3Dp2NyiSx5Vc4b4jS6trW6Dh8RfDrmMiJ2KX2nP7pYKk")</f>
        <v>https://dexscreener.com/solana/3Bgeb1kfu5nsuaXRmaNrJXRrkpdf5S21JPe4asJfpump?maker=3Dp2NyiSx5Vc4b4jS6trW6Dh8RfDrmMiJ2KX2nP7pYKk</v>
      </c>
    </row>
    <row r="75" spans="1:13" x14ac:dyDescent="0.15">
      <c r="A75" t="s">
        <v>156</v>
      </c>
      <c r="B75" t="s">
        <v>157</v>
      </c>
      <c r="C75">
        <v>4</v>
      </c>
      <c r="D75">
        <v>8.4000000000000005E-2</v>
      </c>
      <c r="E75">
        <v>0.02</v>
      </c>
      <c r="F75">
        <v>3.53</v>
      </c>
      <c r="G75">
        <v>3.62</v>
      </c>
      <c r="H75">
        <v>5</v>
      </c>
      <c r="I75">
        <v>3</v>
      </c>
      <c r="J75">
        <v>-1</v>
      </c>
      <c r="K75">
        <v>-1</v>
      </c>
      <c r="L75" t="str">
        <f>HYPERLINK("https://www.defined.fi/sol/4UTEFQjNMvfQF5NT8mVfXdMAKoL7hS7i9U4mMVAzpump?maker=3Dp2NyiSx5Vc4b4jS6trW6Dh8RfDrmMiJ2KX2nP7pYKk","https://www.defined.fi/sol/4UTEFQjNMvfQF5NT8mVfXdMAKoL7hS7i9U4mMVAzpump?maker=3Dp2NyiSx5Vc4b4jS6trW6Dh8RfDrmMiJ2KX2nP7pYKk")</f>
        <v>https://www.defined.fi/sol/4UTEFQjNMvfQF5NT8mVfXdMAKoL7hS7i9U4mMVAzpump?maker=3Dp2NyiSx5Vc4b4jS6trW6Dh8RfDrmMiJ2KX2nP7pYKk</v>
      </c>
      <c r="M75" t="str">
        <f>HYPERLINK("https://dexscreener.com/solana/4UTEFQjNMvfQF5NT8mVfXdMAKoL7hS7i9U4mMVAzpump?maker=3Dp2NyiSx5Vc4b4jS6trW6Dh8RfDrmMiJ2KX2nP7pYKk","https://dexscreener.com/solana/4UTEFQjNMvfQF5NT8mVfXdMAKoL7hS7i9U4mMVAzpump?maker=3Dp2NyiSx5Vc4b4jS6trW6Dh8RfDrmMiJ2KX2nP7pYKk")</f>
        <v>https://dexscreener.com/solana/4UTEFQjNMvfQF5NT8mVfXdMAKoL7hS7i9U4mMVAzpump?maker=3Dp2NyiSx5Vc4b4jS6trW6Dh8RfDrmMiJ2KX2nP7pYKk</v>
      </c>
    </row>
    <row r="76" spans="1:13" x14ac:dyDescent="0.15">
      <c r="A76" t="s">
        <v>158</v>
      </c>
      <c r="B76" t="s">
        <v>159</v>
      </c>
      <c r="C76">
        <v>4</v>
      </c>
      <c r="D76">
        <v>-1.63</v>
      </c>
      <c r="E76">
        <v>-0.33</v>
      </c>
      <c r="F76">
        <v>4.93</v>
      </c>
      <c r="G76">
        <v>3.3</v>
      </c>
      <c r="H76">
        <v>1</v>
      </c>
      <c r="I76">
        <v>1</v>
      </c>
      <c r="J76">
        <v>-1</v>
      </c>
      <c r="K76">
        <v>-1</v>
      </c>
      <c r="L76" t="str">
        <f>HYPERLINK("https://www.defined.fi/sol/7aC4gq2ZsjR5ha4EDLRUcBeN1jkQL9jcJDNX8bmddM9E?maker=3Dp2NyiSx5Vc4b4jS6trW6Dh8RfDrmMiJ2KX2nP7pYKk","https://www.defined.fi/sol/7aC4gq2ZsjR5ha4EDLRUcBeN1jkQL9jcJDNX8bmddM9E?maker=3Dp2NyiSx5Vc4b4jS6trW6Dh8RfDrmMiJ2KX2nP7pYKk")</f>
        <v>https://www.defined.fi/sol/7aC4gq2ZsjR5ha4EDLRUcBeN1jkQL9jcJDNX8bmddM9E?maker=3Dp2NyiSx5Vc4b4jS6trW6Dh8RfDrmMiJ2KX2nP7pYKk</v>
      </c>
      <c r="M76" t="str">
        <f>HYPERLINK("https://dexscreener.com/solana/7aC4gq2ZsjR5ha4EDLRUcBeN1jkQL9jcJDNX8bmddM9E?maker=3Dp2NyiSx5Vc4b4jS6trW6Dh8RfDrmMiJ2KX2nP7pYKk","https://dexscreener.com/solana/7aC4gq2ZsjR5ha4EDLRUcBeN1jkQL9jcJDNX8bmddM9E?maker=3Dp2NyiSx5Vc4b4jS6trW6Dh8RfDrmMiJ2KX2nP7pYKk")</f>
        <v>https://dexscreener.com/solana/7aC4gq2ZsjR5ha4EDLRUcBeN1jkQL9jcJDNX8bmddM9E?maker=3Dp2NyiSx5Vc4b4jS6trW6Dh8RfDrmMiJ2KX2nP7pYKk</v>
      </c>
    </row>
    <row r="77" spans="1:13" x14ac:dyDescent="0.15">
      <c r="A77" t="s">
        <v>160</v>
      </c>
      <c r="B77" t="s">
        <v>161</v>
      </c>
      <c r="C77">
        <v>4</v>
      </c>
      <c r="D77">
        <v>-0.115</v>
      </c>
      <c r="E77">
        <v>-0.08</v>
      </c>
      <c r="F77">
        <v>1.47</v>
      </c>
      <c r="G77">
        <v>1.35</v>
      </c>
      <c r="H77">
        <v>3</v>
      </c>
      <c r="I77">
        <v>1</v>
      </c>
      <c r="J77">
        <v>-1</v>
      </c>
      <c r="K77">
        <v>-1</v>
      </c>
      <c r="L77" t="str">
        <f>HYPERLINK("https://www.defined.fi/sol/CvTtQL9HZuoDZPGAsjpPcBL9nNepMiqVeDVmEmKfpump?maker=3Dp2NyiSx5Vc4b4jS6trW6Dh8RfDrmMiJ2KX2nP7pYKk","https://www.defined.fi/sol/CvTtQL9HZuoDZPGAsjpPcBL9nNepMiqVeDVmEmKfpump?maker=3Dp2NyiSx5Vc4b4jS6trW6Dh8RfDrmMiJ2KX2nP7pYKk")</f>
        <v>https://www.defined.fi/sol/CvTtQL9HZuoDZPGAsjpPcBL9nNepMiqVeDVmEmKfpump?maker=3Dp2NyiSx5Vc4b4jS6trW6Dh8RfDrmMiJ2KX2nP7pYKk</v>
      </c>
      <c r="M77" t="str">
        <f>HYPERLINK("https://dexscreener.com/solana/CvTtQL9HZuoDZPGAsjpPcBL9nNepMiqVeDVmEmKfpump?maker=3Dp2NyiSx5Vc4b4jS6trW6Dh8RfDrmMiJ2KX2nP7pYKk","https://dexscreener.com/solana/CvTtQL9HZuoDZPGAsjpPcBL9nNepMiqVeDVmEmKfpump?maker=3Dp2NyiSx5Vc4b4jS6trW6Dh8RfDrmMiJ2KX2nP7pYKk")</f>
        <v>https://dexscreener.com/solana/CvTtQL9HZuoDZPGAsjpPcBL9nNepMiqVeDVmEmKfpump?maker=3Dp2NyiSx5Vc4b4jS6trW6Dh8RfDrmMiJ2KX2nP7pYKk</v>
      </c>
    </row>
    <row r="78" spans="1:13" x14ac:dyDescent="0.15">
      <c r="A78" t="s">
        <v>162</v>
      </c>
      <c r="B78" t="s">
        <v>163</v>
      </c>
      <c r="C78">
        <v>4</v>
      </c>
      <c r="D78">
        <v>3.5999999999999997E-2</v>
      </c>
      <c r="E78">
        <v>-1</v>
      </c>
      <c r="F78">
        <v>0.503</v>
      </c>
      <c r="G78">
        <v>0.53900000000000003</v>
      </c>
      <c r="H78">
        <v>1</v>
      </c>
      <c r="I78">
        <v>2</v>
      </c>
      <c r="J78">
        <v>-1</v>
      </c>
      <c r="K78">
        <v>-1</v>
      </c>
      <c r="L78" t="str">
        <f>HYPERLINK("https://www.defined.fi/sol/8FAAkbKZgqRKcssVVL1Zv2qkc9X469NPtaPJA5GPpump?maker=3Dp2NyiSx5Vc4b4jS6trW6Dh8RfDrmMiJ2KX2nP7pYKk","https://www.defined.fi/sol/8FAAkbKZgqRKcssVVL1Zv2qkc9X469NPtaPJA5GPpump?maker=3Dp2NyiSx5Vc4b4jS6trW6Dh8RfDrmMiJ2KX2nP7pYKk")</f>
        <v>https://www.defined.fi/sol/8FAAkbKZgqRKcssVVL1Zv2qkc9X469NPtaPJA5GPpump?maker=3Dp2NyiSx5Vc4b4jS6trW6Dh8RfDrmMiJ2KX2nP7pYKk</v>
      </c>
      <c r="M78" t="str">
        <f>HYPERLINK("https://dexscreener.com/solana/8FAAkbKZgqRKcssVVL1Zv2qkc9X469NPtaPJA5GPpump?maker=3Dp2NyiSx5Vc4b4jS6trW6Dh8RfDrmMiJ2KX2nP7pYKk","https://dexscreener.com/solana/8FAAkbKZgqRKcssVVL1Zv2qkc9X469NPtaPJA5GPpump?maker=3Dp2NyiSx5Vc4b4jS6trW6Dh8RfDrmMiJ2KX2nP7pYKk")</f>
        <v>https://dexscreener.com/solana/8FAAkbKZgqRKcssVVL1Zv2qkc9X469NPtaPJA5GPpump?maker=3Dp2NyiSx5Vc4b4jS6trW6Dh8RfDrmMiJ2KX2nP7pYKk</v>
      </c>
    </row>
    <row r="79" spans="1:13" x14ac:dyDescent="0.15">
      <c r="A79" t="s">
        <v>164</v>
      </c>
      <c r="B79" t="s">
        <v>165</v>
      </c>
      <c r="C79">
        <v>4</v>
      </c>
      <c r="D79">
        <v>-0.11600000000000001</v>
      </c>
      <c r="E79">
        <v>-1</v>
      </c>
      <c r="F79">
        <v>1.1200000000000001</v>
      </c>
      <c r="G79">
        <v>1.01</v>
      </c>
      <c r="H79">
        <v>3</v>
      </c>
      <c r="I79">
        <v>3</v>
      </c>
      <c r="J79">
        <v>-1</v>
      </c>
      <c r="K79">
        <v>-1</v>
      </c>
      <c r="L79" t="str">
        <f>HYPERLINK("https://www.defined.fi/sol/EhgFWKHpbnhvyjgef1Eeh9cV5wiw4WE9cBZi6asgpump?maker=3Dp2NyiSx5Vc4b4jS6trW6Dh8RfDrmMiJ2KX2nP7pYKk","https://www.defined.fi/sol/EhgFWKHpbnhvyjgef1Eeh9cV5wiw4WE9cBZi6asgpump?maker=3Dp2NyiSx5Vc4b4jS6trW6Dh8RfDrmMiJ2KX2nP7pYKk")</f>
        <v>https://www.defined.fi/sol/EhgFWKHpbnhvyjgef1Eeh9cV5wiw4WE9cBZi6asgpump?maker=3Dp2NyiSx5Vc4b4jS6trW6Dh8RfDrmMiJ2KX2nP7pYKk</v>
      </c>
      <c r="M79" t="str">
        <f>HYPERLINK("https://dexscreener.com/solana/EhgFWKHpbnhvyjgef1Eeh9cV5wiw4WE9cBZi6asgpump?maker=3Dp2NyiSx5Vc4b4jS6trW6Dh8RfDrmMiJ2KX2nP7pYKk","https://dexscreener.com/solana/EhgFWKHpbnhvyjgef1Eeh9cV5wiw4WE9cBZi6asgpump?maker=3Dp2NyiSx5Vc4b4jS6trW6Dh8RfDrmMiJ2KX2nP7pYKk")</f>
        <v>https://dexscreener.com/solana/EhgFWKHpbnhvyjgef1Eeh9cV5wiw4WE9cBZi6asgpump?maker=3Dp2NyiSx5Vc4b4jS6trW6Dh8RfDrmMiJ2KX2nP7pYKk</v>
      </c>
    </row>
    <row r="80" spans="1:13" x14ac:dyDescent="0.15">
      <c r="A80" t="s">
        <v>166</v>
      </c>
      <c r="B80" t="s">
        <v>167</v>
      </c>
      <c r="C80">
        <v>4</v>
      </c>
      <c r="D80">
        <v>-0.56599999999999995</v>
      </c>
      <c r="E80">
        <v>-1</v>
      </c>
      <c r="F80">
        <v>0.84399999999999997</v>
      </c>
      <c r="G80">
        <v>0.27800000000000002</v>
      </c>
      <c r="H80">
        <v>2</v>
      </c>
      <c r="I80">
        <v>1</v>
      </c>
      <c r="J80">
        <v>-1</v>
      </c>
      <c r="K80">
        <v>-1</v>
      </c>
      <c r="L80" t="str">
        <f>HYPERLINK("https://www.defined.fi/sol/U9GNWSE46VUZmvHooA1ePcE5SiUqUMGHBYGP3aUMfkp?maker=3Dp2NyiSx5Vc4b4jS6trW6Dh8RfDrmMiJ2KX2nP7pYKk","https://www.defined.fi/sol/U9GNWSE46VUZmvHooA1ePcE5SiUqUMGHBYGP3aUMfkp?maker=3Dp2NyiSx5Vc4b4jS6trW6Dh8RfDrmMiJ2KX2nP7pYKk")</f>
        <v>https://www.defined.fi/sol/U9GNWSE46VUZmvHooA1ePcE5SiUqUMGHBYGP3aUMfkp?maker=3Dp2NyiSx5Vc4b4jS6trW6Dh8RfDrmMiJ2KX2nP7pYKk</v>
      </c>
      <c r="M80" t="str">
        <f>HYPERLINK("https://dexscreener.com/solana/U9GNWSE46VUZmvHooA1ePcE5SiUqUMGHBYGP3aUMfkp?maker=3Dp2NyiSx5Vc4b4jS6trW6Dh8RfDrmMiJ2KX2nP7pYKk","https://dexscreener.com/solana/U9GNWSE46VUZmvHooA1ePcE5SiUqUMGHBYGP3aUMfkp?maker=3Dp2NyiSx5Vc4b4jS6trW6Dh8RfDrmMiJ2KX2nP7pYKk")</f>
        <v>https://dexscreener.com/solana/U9GNWSE46VUZmvHooA1ePcE5SiUqUMGHBYGP3aUMfkp?maker=3Dp2NyiSx5Vc4b4jS6trW6Dh8RfDrmMiJ2KX2nP7pYKk</v>
      </c>
    </row>
    <row r="81" spans="1:13" x14ac:dyDescent="0.15">
      <c r="A81" t="s">
        <v>168</v>
      </c>
      <c r="B81" t="s">
        <v>169</v>
      </c>
      <c r="C81">
        <v>4</v>
      </c>
      <c r="D81">
        <v>0.755</v>
      </c>
      <c r="E81">
        <v>4.2300000000000004</v>
      </c>
      <c r="F81">
        <v>0.17799999999999999</v>
      </c>
      <c r="G81">
        <v>0.93400000000000005</v>
      </c>
      <c r="H81">
        <v>1</v>
      </c>
      <c r="I81">
        <v>3</v>
      </c>
      <c r="J81">
        <v>-1</v>
      </c>
      <c r="K81">
        <v>-1</v>
      </c>
      <c r="L81" t="str">
        <f>HYPERLINK("https://www.defined.fi/sol/7M3ieFsS397J924iPZUHZT4vkX5mVpueoVB5RbzTpump?maker=3Dp2NyiSx5Vc4b4jS6trW6Dh8RfDrmMiJ2KX2nP7pYKk","https://www.defined.fi/sol/7M3ieFsS397J924iPZUHZT4vkX5mVpueoVB5RbzTpump?maker=3Dp2NyiSx5Vc4b4jS6trW6Dh8RfDrmMiJ2KX2nP7pYKk")</f>
        <v>https://www.defined.fi/sol/7M3ieFsS397J924iPZUHZT4vkX5mVpueoVB5RbzTpump?maker=3Dp2NyiSx5Vc4b4jS6trW6Dh8RfDrmMiJ2KX2nP7pYKk</v>
      </c>
      <c r="M81" t="str">
        <f>HYPERLINK("https://dexscreener.com/solana/7M3ieFsS397J924iPZUHZT4vkX5mVpueoVB5RbzTpump?maker=3Dp2NyiSx5Vc4b4jS6trW6Dh8RfDrmMiJ2KX2nP7pYKk","https://dexscreener.com/solana/7M3ieFsS397J924iPZUHZT4vkX5mVpueoVB5RbzTpump?maker=3Dp2NyiSx5Vc4b4jS6trW6Dh8RfDrmMiJ2KX2nP7pYKk")</f>
        <v>https://dexscreener.com/solana/7M3ieFsS397J924iPZUHZT4vkX5mVpueoVB5RbzTpump?maker=3Dp2NyiSx5Vc4b4jS6trW6Dh8RfDrmMiJ2KX2nP7pYKk</v>
      </c>
    </row>
    <row r="82" spans="1:13" x14ac:dyDescent="0.15">
      <c r="A82" t="s">
        <v>170</v>
      </c>
      <c r="B82" t="s">
        <v>171</v>
      </c>
      <c r="C82">
        <v>4</v>
      </c>
      <c r="D82">
        <v>1.4999999999999999E-2</v>
      </c>
      <c r="E82">
        <v>0.05</v>
      </c>
      <c r="F82">
        <v>0.28999999999999998</v>
      </c>
      <c r="G82">
        <v>0.30499999999999999</v>
      </c>
      <c r="H82">
        <v>1</v>
      </c>
      <c r="I82">
        <v>1</v>
      </c>
      <c r="J82">
        <v>-1</v>
      </c>
      <c r="K82">
        <v>-1</v>
      </c>
      <c r="L82" t="str">
        <f>HYPERLINK("https://www.defined.fi/sol/CkvVm1dFUBFfNz7F75XYJejMqdchyiafADQmgugGpump?maker=3Dp2NyiSx5Vc4b4jS6trW6Dh8RfDrmMiJ2KX2nP7pYKk","https://www.defined.fi/sol/CkvVm1dFUBFfNz7F75XYJejMqdchyiafADQmgugGpump?maker=3Dp2NyiSx5Vc4b4jS6trW6Dh8RfDrmMiJ2KX2nP7pYKk")</f>
        <v>https://www.defined.fi/sol/CkvVm1dFUBFfNz7F75XYJejMqdchyiafADQmgugGpump?maker=3Dp2NyiSx5Vc4b4jS6trW6Dh8RfDrmMiJ2KX2nP7pYKk</v>
      </c>
      <c r="M82" t="str">
        <f>HYPERLINK("https://dexscreener.com/solana/CkvVm1dFUBFfNz7F75XYJejMqdchyiafADQmgugGpump?maker=3Dp2NyiSx5Vc4b4jS6trW6Dh8RfDrmMiJ2KX2nP7pYKk","https://dexscreener.com/solana/CkvVm1dFUBFfNz7F75XYJejMqdchyiafADQmgugGpump?maker=3Dp2NyiSx5Vc4b4jS6trW6Dh8RfDrmMiJ2KX2nP7pYKk")</f>
        <v>https://dexscreener.com/solana/CkvVm1dFUBFfNz7F75XYJejMqdchyiafADQmgugGpump?maker=3Dp2NyiSx5Vc4b4jS6trW6Dh8RfDrmMiJ2KX2nP7pYKk</v>
      </c>
    </row>
    <row r="83" spans="1:13" x14ac:dyDescent="0.15">
      <c r="A83" t="s">
        <v>172</v>
      </c>
      <c r="B83" t="s">
        <v>173</v>
      </c>
      <c r="C83">
        <v>4</v>
      </c>
      <c r="D83">
        <v>-1.4999999999999999E-2</v>
      </c>
      <c r="E83">
        <v>-0.05</v>
      </c>
      <c r="F83">
        <v>0.29299999999999998</v>
      </c>
      <c r="G83">
        <v>0.27900000000000003</v>
      </c>
      <c r="H83">
        <v>1</v>
      </c>
      <c r="I83">
        <v>1</v>
      </c>
      <c r="J83">
        <v>-1</v>
      </c>
      <c r="K83">
        <v>-1</v>
      </c>
      <c r="L83" t="str">
        <f>HYPERLINK("https://www.defined.fi/sol/8vX3UzQxPkqTt6rf1NumNJMPfPLfCB32q7xLzSz5pump?maker=3Dp2NyiSx5Vc4b4jS6trW6Dh8RfDrmMiJ2KX2nP7pYKk","https://www.defined.fi/sol/8vX3UzQxPkqTt6rf1NumNJMPfPLfCB32q7xLzSz5pump?maker=3Dp2NyiSx5Vc4b4jS6trW6Dh8RfDrmMiJ2KX2nP7pYKk")</f>
        <v>https://www.defined.fi/sol/8vX3UzQxPkqTt6rf1NumNJMPfPLfCB32q7xLzSz5pump?maker=3Dp2NyiSx5Vc4b4jS6trW6Dh8RfDrmMiJ2KX2nP7pYKk</v>
      </c>
      <c r="M83" t="str">
        <f>HYPERLINK("https://dexscreener.com/solana/8vX3UzQxPkqTt6rf1NumNJMPfPLfCB32q7xLzSz5pump?maker=3Dp2NyiSx5Vc4b4jS6trW6Dh8RfDrmMiJ2KX2nP7pYKk","https://dexscreener.com/solana/8vX3UzQxPkqTt6rf1NumNJMPfPLfCB32q7xLzSz5pump?maker=3Dp2NyiSx5Vc4b4jS6trW6Dh8RfDrmMiJ2KX2nP7pYKk")</f>
        <v>https://dexscreener.com/solana/8vX3UzQxPkqTt6rf1NumNJMPfPLfCB32q7xLzSz5pump?maker=3Dp2NyiSx5Vc4b4jS6trW6Dh8RfDrmMiJ2KX2nP7pYKk</v>
      </c>
    </row>
    <row r="84" spans="1:13" x14ac:dyDescent="0.15">
      <c r="A84" t="s">
        <v>174</v>
      </c>
      <c r="B84" t="s">
        <v>175</v>
      </c>
      <c r="C84">
        <v>4</v>
      </c>
      <c r="D84">
        <v>-8.8999999999999996E-2</v>
      </c>
      <c r="E84">
        <v>-1</v>
      </c>
      <c r="F84">
        <v>0.34699999999999998</v>
      </c>
      <c r="G84">
        <v>0.25800000000000001</v>
      </c>
      <c r="H84">
        <v>2</v>
      </c>
      <c r="I84">
        <v>1</v>
      </c>
      <c r="J84">
        <v>-1</v>
      </c>
      <c r="K84">
        <v>-1</v>
      </c>
      <c r="L84" t="str">
        <f>HYPERLINK("https://www.defined.fi/sol/DfWEKQWEdwv7Uy55aeybnFke3kuJAtFDgbfowV8Fpump?maker=3Dp2NyiSx5Vc4b4jS6trW6Dh8RfDrmMiJ2KX2nP7pYKk","https://www.defined.fi/sol/DfWEKQWEdwv7Uy55aeybnFke3kuJAtFDgbfowV8Fpump?maker=3Dp2NyiSx5Vc4b4jS6trW6Dh8RfDrmMiJ2KX2nP7pYKk")</f>
        <v>https://www.defined.fi/sol/DfWEKQWEdwv7Uy55aeybnFke3kuJAtFDgbfowV8Fpump?maker=3Dp2NyiSx5Vc4b4jS6trW6Dh8RfDrmMiJ2KX2nP7pYKk</v>
      </c>
      <c r="M84" t="str">
        <f>HYPERLINK("https://dexscreener.com/solana/DfWEKQWEdwv7Uy55aeybnFke3kuJAtFDgbfowV8Fpump?maker=3Dp2NyiSx5Vc4b4jS6trW6Dh8RfDrmMiJ2KX2nP7pYKk","https://dexscreener.com/solana/DfWEKQWEdwv7Uy55aeybnFke3kuJAtFDgbfowV8Fpump?maker=3Dp2NyiSx5Vc4b4jS6trW6Dh8RfDrmMiJ2KX2nP7pYKk")</f>
        <v>https://dexscreener.com/solana/DfWEKQWEdwv7Uy55aeybnFke3kuJAtFDgbfowV8Fpump?maker=3Dp2NyiSx5Vc4b4jS6trW6Dh8RfDrmMiJ2KX2nP7pYKk</v>
      </c>
    </row>
    <row r="85" spans="1:13" x14ac:dyDescent="0.15">
      <c r="A85" t="s">
        <v>176</v>
      </c>
      <c r="B85" t="s">
        <v>177</v>
      </c>
      <c r="C85">
        <v>4</v>
      </c>
      <c r="D85">
        <v>0.17</v>
      </c>
      <c r="E85">
        <v>0.57999999999999996</v>
      </c>
      <c r="F85">
        <v>0.29499999999999998</v>
      </c>
      <c r="G85">
        <v>0.46500000000000002</v>
      </c>
      <c r="H85">
        <v>1</v>
      </c>
      <c r="I85">
        <v>1</v>
      </c>
      <c r="J85">
        <v>-1</v>
      </c>
      <c r="K85">
        <v>-1</v>
      </c>
      <c r="L85" t="str">
        <f>HYPERLINK("https://www.defined.fi/sol/CHN5RZvK4UiE55RpCMBsUv8H7jt6sEZ87U9pprmvpump?maker=3Dp2NyiSx5Vc4b4jS6trW6Dh8RfDrmMiJ2KX2nP7pYKk","https://www.defined.fi/sol/CHN5RZvK4UiE55RpCMBsUv8H7jt6sEZ87U9pprmvpump?maker=3Dp2NyiSx5Vc4b4jS6trW6Dh8RfDrmMiJ2KX2nP7pYKk")</f>
        <v>https://www.defined.fi/sol/CHN5RZvK4UiE55RpCMBsUv8H7jt6sEZ87U9pprmvpump?maker=3Dp2NyiSx5Vc4b4jS6trW6Dh8RfDrmMiJ2KX2nP7pYKk</v>
      </c>
      <c r="M85" t="str">
        <f>HYPERLINK("https://dexscreener.com/solana/CHN5RZvK4UiE55RpCMBsUv8H7jt6sEZ87U9pprmvpump?maker=3Dp2NyiSx5Vc4b4jS6trW6Dh8RfDrmMiJ2KX2nP7pYKk","https://dexscreener.com/solana/CHN5RZvK4UiE55RpCMBsUv8H7jt6sEZ87U9pprmvpump?maker=3Dp2NyiSx5Vc4b4jS6trW6Dh8RfDrmMiJ2KX2nP7pYKk")</f>
        <v>https://dexscreener.com/solana/CHN5RZvK4UiE55RpCMBsUv8H7jt6sEZ87U9pprmvpump?maker=3Dp2NyiSx5Vc4b4jS6trW6Dh8RfDrmMiJ2KX2nP7pYKk</v>
      </c>
    </row>
    <row r="86" spans="1:13" x14ac:dyDescent="0.15">
      <c r="A86" t="s">
        <v>178</v>
      </c>
      <c r="B86" t="s">
        <v>179</v>
      </c>
      <c r="C86">
        <v>4</v>
      </c>
      <c r="D86">
        <v>-0.06</v>
      </c>
      <c r="E86">
        <v>-1</v>
      </c>
      <c r="F86">
        <v>0.4</v>
      </c>
      <c r="G86">
        <v>0.34</v>
      </c>
      <c r="H86">
        <v>1</v>
      </c>
      <c r="I86">
        <v>1</v>
      </c>
      <c r="J86">
        <v>-1</v>
      </c>
      <c r="K86">
        <v>-1</v>
      </c>
      <c r="L86" t="str">
        <f>HYPERLINK("https://www.defined.fi/sol/4iqhQJmXuV79Lamyref9m7chrseBNgNDQQc6pkeFpump?maker=3Dp2NyiSx5Vc4b4jS6trW6Dh8RfDrmMiJ2KX2nP7pYKk","https://www.defined.fi/sol/4iqhQJmXuV79Lamyref9m7chrseBNgNDQQc6pkeFpump?maker=3Dp2NyiSx5Vc4b4jS6trW6Dh8RfDrmMiJ2KX2nP7pYKk")</f>
        <v>https://www.defined.fi/sol/4iqhQJmXuV79Lamyref9m7chrseBNgNDQQc6pkeFpump?maker=3Dp2NyiSx5Vc4b4jS6trW6Dh8RfDrmMiJ2KX2nP7pYKk</v>
      </c>
      <c r="M86" t="str">
        <f>HYPERLINK("https://dexscreener.com/solana/4iqhQJmXuV79Lamyref9m7chrseBNgNDQQc6pkeFpump?maker=3Dp2NyiSx5Vc4b4jS6trW6Dh8RfDrmMiJ2KX2nP7pYKk","https://dexscreener.com/solana/4iqhQJmXuV79Lamyref9m7chrseBNgNDQQc6pkeFpump?maker=3Dp2NyiSx5Vc4b4jS6trW6Dh8RfDrmMiJ2KX2nP7pYKk")</f>
        <v>https://dexscreener.com/solana/4iqhQJmXuV79Lamyref9m7chrseBNgNDQQc6pkeFpump?maker=3Dp2NyiSx5Vc4b4jS6trW6Dh8RfDrmMiJ2KX2nP7pYKk</v>
      </c>
    </row>
    <row r="87" spans="1:13" x14ac:dyDescent="0.15">
      <c r="A87" t="s">
        <v>180</v>
      </c>
      <c r="B87" t="s">
        <v>181</v>
      </c>
      <c r="C87">
        <v>4</v>
      </c>
      <c r="D87">
        <v>1.62</v>
      </c>
      <c r="E87">
        <v>1.1000000000000001</v>
      </c>
      <c r="F87">
        <v>1.48</v>
      </c>
      <c r="G87">
        <v>3.1</v>
      </c>
      <c r="H87">
        <v>3</v>
      </c>
      <c r="I87">
        <v>8</v>
      </c>
      <c r="J87">
        <v>-1</v>
      </c>
      <c r="K87">
        <v>-1</v>
      </c>
      <c r="L87" t="str">
        <f>HYPERLINK("https://www.defined.fi/sol/HtCqD3o5aF1RXcyGi6AW11PoB3bZmFdA8kvVyhJrpump?maker=3Dp2NyiSx5Vc4b4jS6trW6Dh8RfDrmMiJ2KX2nP7pYKk","https://www.defined.fi/sol/HtCqD3o5aF1RXcyGi6AW11PoB3bZmFdA8kvVyhJrpump?maker=3Dp2NyiSx5Vc4b4jS6trW6Dh8RfDrmMiJ2KX2nP7pYKk")</f>
        <v>https://www.defined.fi/sol/HtCqD3o5aF1RXcyGi6AW11PoB3bZmFdA8kvVyhJrpump?maker=3Dp2NyiSx5Vc4b4jS6trW6Dh8RfDrmMiJ2KX2nP7pYKk</v>
      </c>
      <c r="M87" t="str">
        <f>HYPERLINK("https://dexscreener.com/solana/HtCqD3o5aF1RXcyGi6AW11PoB3bZmFdA8kvVyhJrpump?maker=3Dp2NyiSx5Vc4b4jS6trW6Dh8RfDrmMiJ2KX2nP7pYKk","https://dexscreener.com/solana/HtCqD3o5aF1RXcyGi6AW11PoB3bZmFdA8kvVyhJrpump?maker=3Dp2NyiSx5Vc4b4jS6trW6Dh8RfDrmMiJ2KX2nP7pYKk")</f>
        <v>https://dexscreener.com/solana/HtCqD3o5aF1RXcyGi6AW11PoB3bZmFdA8kvVyhJrpump?maker=3Dp2NyiSx5Vc4b4jS6trW6Dh8RfDrmMiJ2KX2nP7pYKk</v>
      </c>
    </row>
    <row r="88" spans="1:13" x14ac:dyDescent="0.15">
      <c r="A88" t="s">
        <v>182</v>
      </c>
      <c r="B88" t="s">
        <v>183</v>
      </c>
      <c r="C88">
        <v>4</v>
      </c>
      <c r="D88">
        <v>-1.85</v>
      </c>
      <c r="E88">
        <v>-0.95</v>
      </c>
      <c r="F88">
        <v>1.96</v>
      </c>
      <c r="G88">
        <v>0.10299999999999999</v>
      </c>
      <c r="H88">
        <v>3</v>
      </c>
      <c r="I88">
        <v>1</v>
      </c>
      <c r="J88">
        <v>-1</v>
      </c>
      <c r="K88">
        <v>-1</v>
      </c>
      <c r="L88" t="str">
        <f>HYPERLINK("https://www.defined.fi/sol/ChaiNvZ6N3kS6TQ16tYh948DjbZgYuYE5cxrHeabLFpy?maker=3Dp2NyiSx5Vc4b4jS6trW6Dh8RfDrmMiJ2KX2nP7pYKk","https://www.defined.fi/sol/ChaiNvZ6N3kS6TQ16tYh948DjbZgYuYE5cxrHeabLFpy?maker=3Dp2NyiSx5Vc4b4jS6trW6Dh8RfDrmMiJ2KX2nP7pYKk")</f>
        <v>https://www.defined.fi/sol/ChaiNvZ6N3kS6TQ16tYh948DjbZgYuYE5cxrHeabLFpy?maker=3Dp2NyiSx5Vc4b4jS6trW6Dh8RfDrmMiJ2KX2nP7pYKk</v>
      </c>
      <c r="M88" t="str">
        <f>HYPERLINK("https://dexscreener.com/solana/ChaiNvZ6N3kS6TQ16tYh948DjbZgYuYE5cxrHeabLFpy?maker=3Dp2NyiSx5Vc4b4jS6trW6Dh8RfDrmMiJ2KX2nP7pYKk","https://dexscreener.com/solana/ChaiNvZ6N3kS6TQ16tYh948DjbZgYuYE5cxrHeabLFpy?maker=3Dp2NyiSx5Vc4b4jS6trW6Dh8RfDrmMiJ2KX2nP7pYKk")</f>
        <v>https://dexscreener.com/solana/ChaiNvZ6N3kS6TQ16tYh948DjbZgYuYE5cxrHeabLFpy?maker=3Dp2NyiSx5Vc4b4jS6trW6Dh8RfDrmMiJ2KX2nP7pYKk</v>
      </c>
    </row>
    <row r="89" spans="1:13" x14ac:dyDescent="0.15">
      <c r="A89" t="s">
        <v>184</v>
      </c>
      <c r="B89" t="s">
        <v>185</v>
      </c>
      <c r="C89">
        <v>4</v>
      </c>
      <c r="D89">
        <v>-0.45500000000000002</v>
      </c>
      <c r="E89">
        <v>-0.94</v>
      </c>
      <c r="F89">
        <v>0.48699999999999999</v>
      </c>
      <c r="G89">
        <v>3.1E-2</v>
      </c>
      <c r="H89">
        <v>1</v>
      </c>
      <c r="I89">
        <v>1</v>
      </c>
      <c r="J89">
        <v>-1</v>
      </c>
      <c r="K89">
        <v>-1</v>
      </c>
      <c r="L89" t="str">
        <f>HYPERLINK("https://www.defined.fi/sol/794yvVZibBxeHtuFunrC8ZMKuSK9ssRqW1YfhVYepump?maker=3Dp2NyiSx5Vc4b4jS6trW6Dh8RfDrmMiJ2KX2nP7pYKk","https://www.defined.fi/sol/794yvVZibBxeHtuFunrC8ZMKuSK9ssRqW1YfhVYepump?maker=3Dp2NyiSx5Vc4b4jS6trW6Dh8RfDrmMiJ2KX2nP7pYKk")</f>
        <v>https://www.defined.fi/sol/794yvVZibBxeHtuFunrC8ZMKuSK9ssRqW1YfhVYepump?maker=3Dp2NyiSx5Vc4b4jS6trW6Dh8RfDrmMiJ2KX2nP7pYKk</v>
      </c>
      <c r="M89" t="str">
        <f>HYPERLINK("https://dexscreener.com/solana/794yvVZibBxeHtuFunrC8ZMKuSK9ssRqW1YfhVYepump?maker=3Dp2NyiSx5Vc4b4jS6trW6Dh8RfDrmMiJ2KX2nP7pYKk","https://dexscreener.com/solana/794yvVZibBxeHtuFunrC8ZMKuSK9ssRqW1YfhVYepump?maker=3Dp2NyiSx5Vc4b4jS6trW6Dh8RfDrmMiJ2KX2nP7pYKk")</f>
        <v>https://dexscreener.com/solana/794yvVZibBxeHtuFunrC8ZMKuSK9ssRqW1YfhVYepump?maker=3Dp2NyiSx5Vc4b4jS6trW6Dh8RfDrmMiJ2KX2nP7pYKk</v>
      </c>
    </row>
    <row r="90" spans="1:13" x14ac:dyDescent="0.15">
      <c r="A90" t="s">
        <v>186</v>
      </c>
      <c r="B90" t="s">
        <v>187</v>
      </c>
      <c r="C90">
        <v>4</v>
      </c>
      <c r="D90">
        <v>-0.51400000000000001</v>
      </c>
      <c r="E90">
        <v>-1</v>
      </c>
      <c r="F90">
        <v>0.64500000000000002</v>
      </c>
      <c r="G90">
        <v>0.13100000000000001</v>
      </c>
      <c r="H90">
        <v>1</v>
      </c>
      <c r="I90">
        <v>1</v>
      </c>
      <c r="J90">
        <v>-1</v>
      </c>
      <c r="K90">
        <v>-1</v>
      </c>
      <c r="L90" t="str">
        <f>HYPERLINK("https://www.defined.fi/sol/91QiGRwS14ysJww6N8uWPEMEYVHsZYWufTfafjB9pump?maker=3Dp2NyiSx5Vc4b4jS6trW6Dh8RfDrmMiJ2KX2nP7pYKk","https://www.defined.fi/sol/91QiGRwS14ysJww6N8uWPEMEYVHsZYWufTfafjB9pump?maker=3Dp2NyiSx5Vc4b4jS6trW6Dh8RfDrmMiJ2KX2nP7pYKk")</f>
        <v>https://www.defined.fi/sol/91QiGRwS14ysJww6N8uWPEMEYVHsZYWufTfafjB9pump?maker=3Dp2NyiSx5Vc4b4jS6trW6Dh8RfDrmMiJ2KX2nP7pYKk</v>
      </c>
      <c r="M90" t="str">
        <f>HYPERLINK("https://dexscreener.com/solana/91QiGRwS14ysJww6N8uWPEMEYVHsZYWufTfafjB9pump?maker=3Dp2NyiSx5Vc4b4jS6trW6Dh8RfDrmMiJ2KX2nP7pYKk","https://dexscreener.com/solana/91QiGRwS14ysJww6N8uWPEMEYVHsZYWufTfafjB9pump?maker=3Dp2NyiSx5Vc4b4jS6trW6Dh8RfDrmMiJ2KX2nP7pYKk")</f>
        <v>https://dexscreener.com/solana/91QiGRwS14ysJww6N8uWPEMEYVHsZYWufTfafjB9pump?maker=3Dp2NyiSx5Vc4b4jS6trW6Dh8RfDrmMiJ2KX2nP7pYKk</v>
      </c>
    </row>
    <row r="91" spans="1:13" x14ac:dyDescent="0.15">
      <c r="A91" t="s">
        <v>188</v>
      </c>
      <c r="B91" t="s">
        <v>189</v>
      </c>
      <c r="C91">
        <v>4</v>
      </c>
      <c r="D91">
        <v>0.04</v>
      </c>
      <c r="E91">
        <v>-1</v>
      </c>
      <c r="F91">
        <v>0.50600000000000001</v>
      </c>
      <c r="G91">
        <v>0.54700000000000004</v>
      </c>
      <c r="H91">
        <v>1</v>
      </c>
      <c r="I91">
        <v>1</v>
      </c>
      <c r="J91">
        <v>-1</v>
      </c>
      <c r="K91">
        <v>-1</v>
      </c>
      <c r="L91" t="str">
        <f>HYPERLINK("https://www.defined.fi/sol/AWdDPfjohKRKMfFcy1QKbq9LmNdgp1tfi6tA9RDJpump?maker=3Dp2NyiSx5Vc4b4jS6trW6Dh8RfDrmMiJ2KX2nP7pYKk","https://www.defined.fi/sol/AWdDPfjohKRKMfFcy1QKbq9LmNdgp1tfi6tA9RDJpump?maker=3Dp2NyiSx5Vc4b4jS6trW6Dh8RfDrmMiJ2KX2nP7pYKk")</f>
        <v>https://www.defined.fi/sol/AWdDPfjohKRKMfFcy1QKbq9LmNdgp1tfi6tA9RDJpump?maker=3Dp2NyiSx5Vc4b4jS6trW6Dh8RfDrmMiJ2KX2nP7pYKk</v>
      </c>
      <c r="M91" t="str">
        <f>HYPERLINK("https://dexscreener.com/solana/AWdDPfjohKRKMfFcy1QKbq9LmNdgp1tfi6tA9RDJpump?maker=3Dp2NyiSx5Vc4b4jS6trW6Dh8RfDrmMiJ2KX2nP7pYKk","https://dexscreener.com/solana/AWdDPfjohKRKMfFcy1QKbq9LmNdgp1tfi6tA9RDJpump?maker=3Dp2NyiSx5Vc4b4jS6trW6Dh8RfDrmMiJ2KX2nP7pYKk")</f>
        <v>https://dexscreener.com/solana/AWdDPfjohKRKMfFcy1QKbq9LmNdgp1tfi6tA9RDJpump?maker=3Dp2NyiSx5Vc4b4jS6trW6Dh8RfDrmMiJ2KX2nP7pYKk</v>
      </c>
    </row>
    <row r="92" spans="1:13" x14ac:dyDescent="0.15">
      <c r="A92" t="s">
        <v>190</v>
      </c>
      <c r="B92" t="s">
        <v>191</v>
      </c>
      <c r="C92">
        <v>5</v>
      </c>
      <c r="D92">
        <v>-8.9999999999999993E-3</v>
      </c>
      <c r="E92">
        <v>-1</v>
      </c>
      <c r="F92">
        <v>0.44600000000000001</v>
      </c>
      <c r="G92">
        <v>0.437</v>
      </c>
      <c r="H92">
        <v>1</v>
      </c>
      <c r="I92">
        <v>1</v>
      </c>
      <c r="J92">
        <v>-1</v>
      </c>
      <c r="K92">
        <v>-1</v>
      </c>
      <c r="L92" t="str">
        <f>HYPERLINK("https://www.defined.fi/sol/BR5KLC3D2GFwr24k6nPXBsgLkvctqHyeNz3duxbQpump?maker=3Dp2NyiSx5Vc4b4jS6trW6Dh8RfDrmMiJ2KX2nP7pYKk","https://www.defined.fi/sol/BR5KLC3D2GFwr24k6nPXBsgLkvctqHyeNz3duxbQpump?maker=3Dp2NyiSx5Vc4b4jS6trW6Dh8RfDrmMiJ2KX2nP7pYKk")</f>
        <v>https://www.defined.fi/sol/BR5KLC3D2GFwr24k6nPXBsgLkvctqHyeNz3duxbQpump?maker=3Dp2NyiSx5Vc4b4jS6trW6Dh8RfDrmMiJ2KX2nP7pYKk</v>
      </c>
      <c r="M92" t="str">
        <f>HYPERLINK("https://dexscreener.com/solana/BR5KLC3D2GFwr24k6nPXBsgLkvctqHyeNz3duxbQpump?maker=3Dp2NyiSx5Vc4b4jS6trW6Dh8RfDrmMiJ2KX2nP7pYKk","https://dexscreener.com/solana/BR5KLC3D2GFwr24k6nPXBsgLkvctqHyeNz3duxbQpump?maker=3Dp2NyiSx5Vc4b4jS6trW6Dh8RfDrmMiJ2KX2nP7pYKk")</f>
        <v>https://dexscreener.com/solana/BR5KLC3D2GFwr24k6nPXBsgLkvctqHyeNz3duxbQpump?maker=3Dp2NyiSx5Vc4b4jS6trW6Dh8RfDrmMiJ2KX2nP7pYKk</v>
      </c>
    </row>
    <row r="93" spans="1:13" x14ac:dyDescent="0.15">
      <c r="A93" t="s">
        <v>192</v>
      </c>
      <c r="B93" t="s">
        <v>193</v>
      </c>
      <c r="C93">
        <v>5</v>
      </c>
      <c r="D93">
        <v>-0.32700000000000001</v>
      </c>
      <c r="E93">
        <v>-1</v>
      </c>
      <c r="F93">
        <v>0.48399999999999999</v>
      </c>
      <c r="G93">
        <v>0.157</v>
      </c>
      <c r="H93">
        <v>1</v>
      </c>
      <c r="I93">
        <v>1</v>
      </c>
      <c r="J93">
        <v>-1</v>
      </c>
      <c r="K93">
        <v>-1</v>
      </c>
      <c r="L93" t="str">
        <f>HYPERLINK("https://www.defined.fi/sol/FUeFQpKt9S2e3TUeizMzbbGQuEnSWTL143rgqmUjpump?maker=3Dp2NyiSx5Vc4b4jS6trW6Dh8RfDrmMiJ2KX2nP7pYKk","https://www.defined.fi/sol/FUeFQpKt9S2e3TUeizMzbbGQuEnSWTL143rgqmUjpump?maker=3Dp2NyiSx5Vc4b4jS6trW6Dh8RfDrmMiJ2KX2nP7pYKk")</f>
        <v>https://www.defined.fi/sol/FUeFQpKt9S2e3TUeizMzbbGQuEnSWTL143rgqmUjpump?maker=3Dp2NyiSx5Vc4b4jS6trW6Dh8RfDrmMiJ2KX2nP7pYKk</v>
      </c>
      <c r="M93" t="str">
        <f>HYPERLINK("https://dexscreener.com/solana/FUeFQpKt9S2e3TUeizMzbbGQuEnSWTL143rgqmUjpump?maker=3Dp2NyiSx5Vc4b4jS6trW6Dh8RfDrmMiJ2KX2nP7pYKk","https://dexscreener.com/solana/FUeFQpKt9S2e3TUeizMzbbGQuEnSWTL143rgqmUjpump?maker=3Dp2NyiSx5Vc4b4jS6trW6Dh8RfDrmMiJ2KX2nP7pYKk")</f>
        <v>https://dexscreener.com/solana/FUeFQpKt9S2e3TUeizMzbbGQuEnSWTL143rgqmUjpump?maker=3Dp2NyiSx5Vc4b4jS6trW6Dh8RfDrmMiJ2KX2nP7pYKk</v>
      </c>
    </row>
    <row r="94" spans="1:13" x14ac:dyDescent="0.15">
      <c r="A94" t="s">
        <v>194</v>
      </c>
      <c r="B94" t="s">
        <v>195</v>
      </c>
      <c r="C94">
        <v>5</v>
      </c>
      <c r="D94">
        <v>-0.95399999999999996</v>
      </c>
      <c r="E94">
        <v>-0.5</v>
      </c>
      <c r="F94">
        <v>1.92</v>
      </c>
      <c r="G94">
        <v>0.96699999999999997</v>
      </c>
      <c r="H94">
        <v>3</v>
      </c>
      <c r="I94">
        <v>1</v>
      </c>
      <c r="J94">
        <v>-1</v>
      </c>
      <c r="K94">
        <v>-1</v>
      </c>
      <c r="L94" t="str">
        <f>HYPERLINK("https://www.defined.fi/sol/3gqBzYggchmzxCBq5v4BGT4TfmZcm8agsaRqv8bkpump?maker=3Dp2NyiSx5Vc4b4jS6trW6Dh8RfDrmMiJ2KX2nP7pYKk","https://www.defined.fi/sol/3gqBzYggchmzxCBq5v4BGT4TfmZcm8agsaRqv8bkpump?maker=3Dp2NyiSx5Vc4b4jS6trW6Dh8RfDrmMiJ2KX2nP7pYKk")</f>
        <v>https://www.defined.fi/sol/3gqBzYggchmzxCBq5v4BGT4TfmZcm8agsaRqv8bkpump?maker=3Dp2NyiSx5Vc4b4jS6trW6Dh8RfDrmMiJ2KX2nP7pYKk</v>
      </c>
      <c r="M94" t="str">
        <f>HYPERLINK("https://dexscreener.com/solana/3gqBzYggchmzxCBq5v4BGT4TfmZcm8agsaRqv8bkpump?maker=3Dp2NyiSx5Vc4b4jS6trW6Dh8RfDrmMiJ2KX2nP7pYKk","https://dexscreener.com/solana/3gqBzYggchmzxCBq5v4BGT4TfmZcm8agsaRqv8bkpump?maker=3Dp2NyiSx5Vc4b4jS6trW6Dh8RfDrmMiJ2KX2nP7pYKk")</f>
        <v>https://dexscreener.com/solana/3gqBzYggchmzxCBq5v4BGT4TfmZcm8agsaRqv8bkpump?maker=3Dp2NyiSx5Vc4b4jS6trW6Dh8RfDrmMiJ2KX2nP7pYKk</v>
      </c>
    </row>
    <row r="95" spans="1:13" x14ac:dyDescent="0.15">
      <c r="A95" t="s">
        <v>196</v>
      </c>
      <c r="B95" t="s">
        <v>197</v>
      </c>
      <c r="C95">
        <v>5</v>
      </c>
      <c r="D95">
        <v>2.61</v>
      </c>
      <c r="E95">
        <v>1.79</v>
      </c>
      <c r="F95">
        <v>1.46</v>
      </c>
      <c r="G95">
        <v>4.07</v>
      </c>
      <c r="H95">
        <v>2</v>
      </c>
      <c r="I95">
        <v>4</v>
      </c>
      <c r="J95">
        <v>-1</v>
      </c>
      <c r="K95">
        <v>-1</v>
      </c>
      <c r="L95" t="str">
        <f>HYPERLINK("https://www.defined.fi/sol/GqmEdRD3zGUZdYPeuDeXxCc8Cj1DBmGSYK97TCwSpump?maker=3Dp2NyiSx5Vc4b4jS6trW6Dh8RfDrmMiJ2KX2nP7pYKk","https://www.defined.fi/sol/GqmEdRD3zGUZdYPeuDeXxCc8Cj1DBmGSYK97TCwSpump?maker=3Dp2NyiSx5Vc4b4jS6trW6Dh8RfDrmMiJ2KX2nP7pYKk")</f>
        <v>https://www.defined.fi/sol/GqmEdRD3zGUZdYPeuDeXxCc8Cj1DBmGSYK97TCwSpump?maker=3Dp2NyiSx5Vc4b4jS6trW6Dh8RfDrmMiJ2KX2nP7pYKk</v>
      </c>
      <c r="M95" t="str">
        <f>HYPERLINK("https://dexscreener.com/solana/GqmEdRD3zGUZdYPeuDeXxCc8Cj1DBmGSYK97TCwSpump?maker=3Dp2NyiSx5Vc4b4jS6trW6Dh8RfDrmMiJ2KX2nP7pYKk","https://dexscreener.com/solana/GqmEdRD3zGUZdYPeuDeXxCc8Cj1DBmGSYK97TCwSpump?maker=3Dp2NyiSx5Vc4b4jS6trW6Dh8RfDrmMiJ2KX2nP7pYKk")</f>
        <v>https://dexscreener.com/solana/GqmEdRD3zGUZdYPeuDeXxCc8Cj1DBmGSYK97TCwSpump?maker=3Dp2NyiSx5Vc4b4jS6trW6Dh8RfDrmMiJ2KX2nP7pYKk</v>
      </c>
    </row>
    <row r="96" spans="1:13" x14ac:dyDescent="0.15">
      <c r="A96" t="s">
        <v>198</v>
      </c>
      <c r="B96" t="s">
        <v>199</v>
      </c>
      <c r="C96">
        <v>5</v>
      </c>
      <c r="D96">
        <v>-2.11</v>
      </c>
      <c r="E96">
        <v>-0.63</v>
      </c>
      <c r="F96">
        <v>3.36</v>
      </c>
      <c r="G96">
        <v>1.25</v>
      </c>
      <c r="H96">
        <v>2</v>
      </c>
      <c r="I96">
        <v>1</v>
      </c>
      <c r="J96">
        <v>-1</v>
      </c>
      <c r="K96">
        <v>-1</v>
      </c>
      <c r="L96" t="str">
        <f>HYPERLINK("https://www.defined.fi/sol/Gjn59KNTp9n9PGzEmtbUSUwGuGRpwbvN86Pxpwtupump?maker=3Dp2NyiSx5Vc4b4jS6trW6Dh8RfDrmMiJ2KX2nP7pYKk","https://www.defined.fi/sol/Gjn59KNTp9n9PGzEmtbUSUwGuGRpwbvN86Pxpwtupump?maker=3Dp2NyiSx5Vc4b4jS6trW6Dh8RfDrmMiJ2KX2nP7pYKk")</f>
        <v>https://www.defined.fi/sol/Gjn59KNTp9n9PGzEmtbUSUwGuGRpwbvN86Pxpwtupump?maker=3Dp2NyiSx5Vc4b4jS6trW6Dh8RfDrmMiJ2KX2nP7pYKk</v>
      </c>
      <c r="M96" t="str">
        <f>HYPERLINK("https://dexscreener.com/solana/Gjn59KNTp9n9PGzEmtbUSUwGuGRpwbvN86Pxpwtupump?maker=3Dp2NyiSx5Vc4b4jS6trW6Dh8RfDrmMiJ2KX2nP7pYKk","https://dexscreener.com/solana/Gjn59KNTp9n9PGzEmtbUSUwGuGRpwbvN86Pxpwtupump?maker=3Dp2NyiSx5Vc4b4jS6trW6Dh8RfDrmMiJ2KX2nP7pYKk")</f>
        <v>https://dexscreener.com/solana/Gjn59KNTp9n9PGzEmtbUSUwGuGRpwbvN86Pxpwtupump?maker=3Dp2NyiSx5Vc4b4jS6trW6Dh8RfDrmMiJ2KX2nP7pYKk</v>
      </c>
    </row>
    <row r="97" spans="1:13" x14ac:dyDescent="0.15">
      <c r="A97" t="s">
        <v>200</v>
      </c>
      <c r="B97" t="s">
        <v>201</v>
      </c>
      <c r="C97">
        <v>5</v>
      </c>
      <c r="D97">
        <v>-6.5000000000000002E-2</v>
      </c>
      <c r="E97">
        <v>-1</v>
      </c>
      <c r="F97">
        <v>1.1000000000000001</v>
      </c>
      <c r="G97">
        <v>1.04</v>
      </c>
      <c r="H97">
        <v>2</v>
      </c>
      <c r="I97">
        <v>1</v>
      </c>
      <c r="J97">
        <v>-1</v>
      </c>
      <c r="K97">
        <v>-1</v>
      </c>
      <c r="L97" t="str">
        <f>HYPERLINK("https://www.defined.fi/sol/G4se9eZBZ6Zp6mFe94qcvc3PnfXC9aBmL9MedX39pump?maker=3Dp2NyiSx5Vc4b4jS6trW6Dh8RfDrmMiJ2KX2nP7pYKk","https://www.defined.fi/sol/G4se9eZBZ6Zp6mFe94qcvc3PnfXC9aBmL9MedX39pump?maker=3Dp2NyiSx5Vc4b4jS6trW6Dh8RfDrmMiJ2KX2nP7pYKk")</f>
        <v>https://www.defined.fi/sol/G4se9eZBZ6Zp6mFe94qcvc3PnfXC9aBmL9MedX39pump?maker=3Dp2NyiSx5Vc4b4jS6trW6Dh8RfDrmMiJ2KX2nP7pYKk</v>
      </c>
      <c r="M97" t="str">
        <f>HYPERLINK("https://dexscreener.com/solana/G4se9eZBZ6Zp6mFe94qcvc3PnfXC9aBmL9MedX39pump?maker=3Dp2NyiSx5Vc4b4jS6trW6Dh8RfDrmMiJ2KX2nP7pYKk","https://dexscreener.com/solana/G4se9eZBZ6Zp6mFe94qcvc3PnfXC9aBmL9MedX39pump?maker=3Dp2NyiSx5Vc4b4jS6trW6Dh8RfDrmMiJ2KX2nP7pYKk")</f>
        <v>https://dexscreener.com/solana/G4se9eZBZ6Zp6mFe94qcvc3PnfXC9aBmL9MedX39pump?maker=3Dp2NyiSx5Vc4b4jS6trW6Dh8RfDrmMiJ2KX2nP7pYKk</v>
      </c>
    </row>
    <row r="98" spans="1:13" x14ac:dyDescent="0.15">
      <c r="A98" t="s">
        <v>202</v>
      </c>
      <c r="B98" t="s">
        <v>203</v>
      </c>
      <c r="C98">
        <v>5</v>
      </c>
      <c r="D98">
        <v>4.4999999999999998E-2</v>
      </c>
      <c r="E98">
        <v>0.04</v>
      </c>
      <c r="F98">
        <v>1.18</v>
      </c>
      <c r="G98">
        <v>1.23</v>
      </c>
      <c r="H98">
        <v>3</v>
      </c>
      <c r="I98">
        <v>2</v>
      </c>
      <c r="J98">
        <v>-1</v>
      </c>
      <c r="K98">
        <v>-1</v>
      </c>
      <c r="L98" t="str">
        <f>HYPERLINK("https://www.defined.fi/sol/Cttq9Y2sBU2wztSo8MXvHfYLYrF3AAuYk6yTvh6Lpump?maker=3Dp2NyiSx5Vc4b4jS6trW6Dh8RfDrmMiJ2KX2nP7pYKk","https://www.defined.fi/sol/Cttq9Y2sBU2wztSo8MXvHfYLYrF3AAuYk6yTvh6Lpump?maker=3Dp2NyiSx5Vc4b4jS6trW6Dh8RfDrmMiJ2KX2nP7pYKk")</f>
        <v>https://www.defined.fi/sol/Cttq9Y2sBU2wztSo8MXvHfYLYrF3AAuYk6yTvh6Lpump?maker=3Dp2NyiSx5Vc4b4jS6trW6Dh8RfDrmMiJ2KX2nP7pYKk</v>
      </c>
      <c r="M98" t="str">
        <f>HYPERLINK("https://dexscreener.com/solana/Cttq9Y2sBU2wztSo8MXvHfYLYrF3AAuYk6yTvh6Lpump?maker=3Dp2NyiSx5Vc4b4jS6trW6Dh8RfDrmMiJ2KX2nP7pYKk","https://dexscreener.com/solana/Cttq9Y2sBU2wztSo8MXvHfYLYrF3AAuYk6yTvh6Lpump?maker=3Dp2NyiSx5Vc4b4jS6trW6Dh8RfDrmMiJ2KX2nP7pYKk")</f>
        <v>https://dexscreener.com/solana/Cttq9Y2sBU2wztSo8MXvHfYLYrF3AAuYk6yTvh6Lpump?maker=3Dp2NyiSx5Vc4b4jS6trW6Dh8RfDrmMiJ2KX2nP7pYKk</v>
      </c>
    </row>
    <row r="99" spans="1:13" x14ac:dyDescent="0.15">
      <c r="A99" t="s">
        <v>204</v>
      </c>
      <c r="B99" t="s">
        <v>205</v>
      </c>
      <c r="C99">
        <v>5</v>
      </c>
      <c r="D99">
        <v>-3.5000000000000003E-2</v>
      </c>
      <c r="E99">
        <v>-1</v>
      </c>
      <c r="F99">
        <v>0.59599999999999997</v>
      </c>
      <c r="G99">
        <v>0.56100000000000005</v>
      </c>
      <c r="H99">
        <v>2</v>
      </c>
      <c r="I99">
        <v>1</v>
      </c>
      <c r="J99">
        <v>-1</v>
      </c>
      <c r="K99">
        <v>-1</v>
      </c>
      <c r="L99" t="str">
        <f>HYPERLINK("https://www.defined.fi/sol/BUrtuicJAsDAebGNLyz8DwrggNznA294mSpKTD1wpump?maker=3Dp2NyiSx5Vc4b4jS6trW6Dh8RfDrmMiJ2KX2nP7pYKk","https://www.defined.fi/sol/BUrtuicJAsDAebGNLyz8DwrggNznA294mSpKTD1wpump?maker=3Dp2NyiSx5Vc4b4jS6trW6Dh8RfDrmMiJ2KX2nP7pYKk")</f>
        <v>https://www.defined.fi/sol/BUrtuicJAsDAebGNLyz8DwrggNznA294mSpKTD1wpump?maker=3Dp2NyiSx5Vc4b4jS6trW6Dh8RfDrmMiJ2KX2nP7pYKk</v>
      </c>
      <c r="M99" t="str">
        <f>HYPERLINK("https://dexscreener.com/solana/BUrtuicJAsDAebGNLyz8DwrggNznA294mSpKTD1wpump?maker=3Dp2NyiSx5Vc4b4jS6trW6Dh8RfDrmMiJ2KX2nP7pYKk","https://dexscreener.com/solana/BUrtuicJAsDAebGNLyz8DwrggNznA294mSpKTD1wpump?maker=3Dp2NyiSx5Vc4b4jS6trW6Dh8RfDrmMiJ2KX2nP7pYKk")</f>
        <v>https://dexscreener.com/solana/BUrtuicJAsDAebGNLyz8DwrggNznA294mSpKTD1wpump?maker=3Dp2NyiSx5Vc4b4jS6trW6Dh8RfDrmMiJ2KX2nP7pYKk</v>
      </c>
    </row>
    <row r="100" spans="1:13" x14ac:dyDescent="0.15">
      <c r="A100" t="s">
        <v>206</v>
      </c>
      <c r="B100" t="s">
        <v>207</v>
      </c>
      <c r="C100">
        <v>5</v>
      </c>
      <c r="D100">
        <v>-1.57</v>
      </c>
      <c r="E100">
        <v>-1</v>
      </c>
      <c r="F100">
        <v>3.09</v>
      </c>
      <c r="G100">
        <v>1.52</v>
      </c>
      <c r="H100">
        <v>1</v>
      </c>
      <c r="I100">
        <v>1</v>
      </c>
      <c r="J100">
        <v>-1</v>
      </c>
      <c r="K100">
        <v>-1</v>
      </c>
      <c r="L100" t="str">
        <f>HYPERLINK("https://www.defined.fi/sol/raPyJ39rPY6YuXg8dzypheiEoDNrvRxnvKUPtpcXJBb?maker=3Dp2NyiSx5Vc4b4jS6trW6Dh8RfDrmMiJ2KX2nP7pYKk","https://www.defined.fi/sol/raPyJ39rPY6YuXg8dzypheiEoDNrvRxnvKUPtpcXJBb?maker=3Dp2NyiSx5Vc4b4jS6trW6Dh8RfDrmMiJ2KX2nP7pYKk")</f>
        <v>https://www.defined.fi/sol/raPyJ39rPY6YuXg8dzypheiEoDNrvRxnvKUPtpcXJBb?maker=3Dp2NyiSx5Vc4b4jS6trW6Dh8RfDrmMiJ2KX2nP7pYKk</v>
      </c>
      <c r="M100" t="str">
        <f>HYPERLINK("https://dexscreener.com/solana/raPyJ39rPY6YuXg8dzypheiEoDNrvRxnvKUPtpcXJBb?maker=3Dp2NyiSx5Vc4b4jS6trW6Dh8RfDrmMiJ2KX2nP7pYKk","https://dexscreener.com/solana/raPyJ39rPY6YuXg8dzypheiEoDNrvRxnvKUPtpcXJBb?maker=3Dp2NyiSx5Vc4b4jS6trW6Dh8RfDrmMiJ2KX2nP7pYKk")</f>
        <v>https://dexscreener.com/solana/raPyJ39rPY6YuXg8dzypheiEoDNrvRxnvKUPtpcXJBb?maker=3Dp2NyiSx5Vc4b4jS6trW6Dh8RfDrmMiJ2KX2nP7pYKk</v>
      </c>
    </row>
    <row r="101" spans="1:13" x14ac:dyDescent="0.15">
      <c r="A101" t="s">
        <v>208</v>
      </c>
      <c r="B101" t="s">
        <v>209</v>
      </c>
      <c r="C101">
        <v>5</v>
      </c>
      <c r="D101">
        <v>-1.0999999999999999E-2</v>
      </c>
      <c r="E101">
        <v>-1</v>
      </c>
      <c r="F101">
        <v>0.497</v>
      </c>
      <c r="G101">
        <v>0.48599999999999999</v>
      </c>
      <c r="H101">
        <v>1</v>
      </c>
      <c r="I101">
        <v>1</v>
      </c>
      <c r="J101">
        <v>-1</v>
      </c>
      <c r="K101">
        <v>-1</v>
      </c>
      <c r="L101" t="str">
        <f>HYPERLINK("https://www.defined.fi/sol/Cd1zezbj28WiDsgfhj5wnyf5TRSwcHKEFWTrXGKWpump?maker=3Dp2NyiSx5Vc4b4jS6trW6Dh8RfDrmMiJ2KX2nP7pYKk","https://www.defined.fi/sol/Cd1zezbj28WiDsgfhj5wnyf5TRSwcHKEFWTrXGKWpump?maker=3Dp2NyiSx5Vc4b4jS6trW6Dh8RfDrmMiJ2KX2nP7pYKk")</f>
        <v>https://www.defined.fi/sol/Cd1zezbj28WiDsgfhj5wnyf5TRSwcHKEFWTrXGKWpump?maker=3Dp2NyiSx5Vc4b4jS6trW6Dh8RfDrmMiJ2KX2nP7pYKk</v>
      </c>
      <c r="M101" t="str">
        <f>HYPERLINK("https://dexscreener.com/solana/Cd1zezbj28WiDsgfhj5wnyf5TRSwcHKEFWTrXGKWpump?maker=3Dp2NyiSx5Vc4b4jS6trW6Dh8RfDrmMiJ2KX2nP7pYKk","https://dexscreener.com/solana/Cd1zezbj28WiDsgfhj5wnyf5TRSwcHKEFWTrXGKWpump?maker=3Dp2NyiSx5Vc4b4jS6trW6Dh8RfDrmMiJ2KX2nP7pYKk")</f>
        <v>https://dexscreener.com/solana/Cd1zezbj28WiDsgfhj5wnyf5TRSwcHKEFWTrXGKWpump?maker=3Dp2NyiSx5Vc4b4jS6trW6Dh8RfDrmMiJ2KX2nP7pYKk</v>
      </c>
    </row>
    <row r="102" spans="1:13" x14ac:dyDescent="0.15">
      <c r="A102" t="s">
        <v>210</v>
      </c>
      <c r="B102" t="s">
        <v>211</v>
      </c>
      <c r="C102">
        <v>5</v>
      </c>
      <c r="D102">
        <v>8.1000000000000003E-2</v>
      </c>
      <c r="E102">
        <v>-1</v>
      </c>
      <c r="F102">
        <v>0.88200000000000001</v>
      </c>
      <c r="G102">
        <v>0.96299999999999997</v>
      </c>
      <c r="H102">
        <v>3</v>
      </c>
      <c r="I102">
        <v>1</v>
      </c>
      <c r="J102">
        <v>-1</v>
      </c>
      <c r="K102">
        <v>-1</v>
      </c>
      <c r="L102" t="str">
        <f>HYPERLINK("https://www.defined.fi/sol/8v3vADQdg3qtxKZt6mDpUdAT5M3Fvm3CrK8V9twepump?maker=3Dp2NyiSx5Vc4b4jS6trW6Dh8RfDrmMiJ2KX2nP7pYKk","https://www.defined.fi/sol/8v3vADQdg3qtxKZt6mDpUdAT5M3Fvm3CrK8V9twepump?maker=3Dp2NyiSx5Vc4b4jS6trW6Dh8RfDrmMiJ2KX2nP7pYKk")</f>
        <v>https://www.defined.fi/sol/8v3vADQdg3qtxKZt6mDpUdAT5M3Fvm3CrK8V9twepump?maker=3Dp2NyiSx5Vc4b4jS6trW6Dh8RfDrmMiJ2KX2nP7pYKk</v>
      </c>
      <c r="M102" t="str">
        <f>HYPERLINK("https://dexscreener.com/solana/8v3vADQdg3qtxKZt6mDpUdAT5M3Fvm3CrK8V9twepump?maker=3Dp2NyiSx5Vc4b4jS6trW6Dh8RfDrmMiJ2KX2nP7pYKk","https://dexscreener.com/solana/8v3vADQdg3qtxKZt6mDpUdAT5M3Fvm3CrK8V9twepump?maker=3Dp2NyiSx5Vc4b4jS6trW6Dh8RfDrmMiJ2KX2nP7pYKk")</f>
        <v>https://dexscreener.com/solana/8v3vADQdg3qtxKZt6mDpUdAT5M3Fvm3CrK8V9twepump?maker=3Dp2NyiSx5Vc4b4jS6trW6Dh8RfDrmMiJ2KX2nP7pYKk</v>
      </c>
    </row>
    <row r="103" spans="1:13" x14ac:dyDescent="0.15">
      <c r="A103" t="s">
        <v>212</v>
      </c>
      <c r="B103" t="s">
        <v>213</v>
      </c>
      <c r="C103">
        <v>5</v>
      </c>
      <c r="D103">
        <v>0.13500000000000001</v>
      </c>
      <c r="E103">
        <v>0.05</v>
      </c>
      <c r="F103">
        <v>2.5099999999999998</v>
      </c>
      <c r="G103">
        <v>2.65</v>
      </c>
      <c r="H103">
        <v>4</v>
      </c>
      <c r="I103">
        <v>4</v>
      </c>
      <c r="J103">
        <v>-1</v>
      </c>
      <c r="K103">
        <v>-1</v>
      </c>
      <c r="L103" t="str">
        <f>HYPERLINK("https://www.defined.fi/sol/5SJSfhE96cm9yUQVRBrJx2rEiBkHXSitf8TQ4Ts3pump?maker=3Dp2NyiSx5Vc4b4jS6trW6Dh8RfDrmMiJ2KX2nP7pYKk","https://www.defined.fi/sol/5SJSfhE96cm9yUQVRBrJx2rEiBkHXSitf8TQ4Ts3pump?maker=3Dp2NyiSx5Vc4b4jS6trW6Dh8RfDrmMiJ2KX2nP7pYKk")</f>
        <v>https://www.defined.fi/sol/5SJSfhE96cm9yUQVRBrJx2rEiBkHXSitf8TQ4Ts3pump?maker=3Dp2NyiSx5Vc4b4jS6trW6Dh8RfDrmMiJ2KX2nP7pYKk</v>
      </c>
      <c r="M103" t="str">
        <f>HYPERLINK("https://dexscreener.com/solana/5SJSfhE96cm9yUQVRBrJx2rEiBkHXSitf8TQ4Ts3pump?maker=3Dp2NyiSx5Vc4b4jS6trW6Dh8RfDrmMiJ2KX2nP7pYKk","https://dexscreener.com/solana/5SJSfhE96cm9yUQVRBrJx2rEiBkHXSitf8TQ4Ts3pump?maker=3Dp2NyiSx5Vc4b4jS6trW6Dh8RfDrmMiJ2KX2nP7pYKk")</f>
        <v>https://dexscreener.com/solana/5SJSfhE96cm9yUQVRBrJx2rEiBkHXSitf8TQ4Ts3pump?maker=3Dp2NyiSx5Vc4b4jS6trW6Dh8RfDrmMiJ2KX2nP7pYKk</v>
      </c>
    </row>
    <row r="104" spans="1:13" x14ac:dyDescent="0.15">
      <c r="A104" t="s">
        <v>214</v>
      </c>
      <c r="B104" t="s">
        <v>215</v>
      </c>
      <c r="C104">
        <v>5</v>
      </c>
      <c r="D104">
        <v>5.0000000000000001E-3</v>
      </c>
      <c r="E104">
        <v>-1</v>
      </c>
      <c r="F104">
        <v>0.47299999999999998</v>
      </c>
      <c r="G104">
        <v>0.47799999999999998</v>
      </c>
      <c r="H104">
        <v>1</v>
      </c>
      <c r="I104">
        <v>1</v>
      </c>
      <c r="J104">
        <v>-1</v>
      </c>
      <c r="K104">
        <v>-1</v>
      </c>
      <c r="L104" t="str">
        <f>HYPERLINK("https://www.defined.fi/sol/Ax1XiwFvHo8XhnMLZ5Ge4VrzpLRfxJBnJb8stYRupump?maker=3Dp2NyiSx5Vc4b4jS6trW6Dh8RfDrmMiJ2KX2nP7pYKk","https://www.defined.fi/sol/Ax1XiwFvHo8XhnMLZ5Ge4VrzpLRfxJBnJb8stYRupump?maker=3Dp2NyiSx5Vc4b4jS6trW6Dh8RfDrmMiJ2KX2nP7pYKk")</f>
        <v>https://www.defined.fi/sol/Ax1XiwFvHo8XhnMLZ5Ge4VrzpLRfxJBnJb8stYRupump?maker=3Dp2NyiSx5Vc4b4jS6trW6Dh8RfDrmMiJ2KX2nP7pYKk</v>
      </c>
      <c r="M104" t="str">
        <f>HYPERLINK("https://dexscreener.com/solana/Ax1XiwFvHo8XhnMLZ5Ge4VrzpLRfxJBnJb8stYRupump?maker=3Dp2NyiSx5Vc4b4jS6trW6Dh8RfDrmMiJ2KX2nP7pYKk","https://dexscreener.com/solana/Ax1XiwFvHo8XhnMLZ5Ge4VrzpLRfxJBnJb8stYRupump?maker=3Dp2NyiSx5Vc4b4jS6trW6Dh8RfDrmMiJ2KX2nP7pYKk")</f>
        <v>https://dexscreener.com/solana/Ax1XiwFvHo8XhnMLZ5Ge4VrzpLRfxJBnJb8stYRupump?maker=3Dp2NyiSx5Vc4b4jS6trW6Dh8RfDrmMiJ2KX2nP7pYKk</v>
      </c>
    </row>
    <row r="105" spans="1:13" x14ac:dyDescent="0.15">
      <c r="A105" t="s">
        <v>216</v>
      </c>
      <c r="B105" t="s">
        <v>217</v>
      </c>
      <c r="C105">
        <v>5</v>
      </c>
      <c r="D105">
        <v>0.17499999999999999</v>
      </c>
      <c r="E105">
        <v>-1</v>
      </c>
      <c r="F105">
        <v>0.48699999999999999</v>
      </c>
      <c r="G105">
        <v>0.66300000000000003</v>
      </c>
      <c r="H105">
        <v>1</v>
      </c>
      <c r="I105">
        <v>1</v>
      </c>
      <c r="J105">
        <v>-1</v>
      </c>
      <c r="K105">
        <v>-1</v>
      </c>
      <c r="L105" t="str">
        <f>HYPERLINK("https://www.defined.fi/sol/BenTYd3H8DDcfjro3iqzoMua1o16xEfStTNJTkXhpump?maker=3Dp2NyiSx5Vc4b4jS6trW6Dh8RfDrmMiJ2KX2nP7pYKk","https://www.defined.fi/sol/BenTYd3H8DDcfjro3iqzoMua1o16xEfStTNJTkXhpump?maker=3Dp2NyiSx5Vc4b4jS6trW6Dh8RfDrmMiJ2KX2nP7pYKk")</f>
        <v>https://www.defined.fi/sol/BenTYd3H8DDcfjro3iqzoMua1o16xEfStTNJTkXhpump?maker=3Dp2NyiSx5Vc4b4jS6trW6Dh8RfDrmMiJ2KX2nP7pYKk</v>
      </c>
      <c r="M105" t="str">
        <f>HYPERLINK("https://dexscreener.com/solana/BenTYd3H8DDcfjro3iqzoMua1o16xEfStTNJTkXhpump?maker=3Dp2NyiSx5Vc4b4jS6trW6Dh8RfDrmMiJ2KX2nP7pYKk","https://dexscreener.com/solana/BenTYd3H8DDcfjro3iqzoMua1o16xEfStTNJTkXhpump?maker=3Dp2NyiSx5Vc4b4jS6trW6Dh8RfDrmMiJ2KX2nP7pYKk")</f>
        <v>https://dexscreener.com/solana/BenTYd3H8DDcfjro3iqzoMua1o16xEfStTNJTkXhpump?maker=3Dp2NyiSx5Vc4b4jS6trW6Dh8RfDrmMiJ2KX2nP7pYKk</v>
      </c>
    </row>
    <row r="106" spans="1:13" x14ac:dyDescent="0.15">
      <c r="A106" t="s">
        <v>218</v>
      </c>
      <c r="B106" t="s">
        <v>219</v>
      </c>
      <c r="C106">
        <v>5</v>
      </c>
      <c r="D106">
        <v>0.68500000000000005</v>
      </c>
      <c r="E106">
        <v>-1</v>
      </c>
      <c r="F106">
        <v>0.5</v>
      </c>
      <c r="G106">
        <v>1.18</v>
      </c>
      <c r="H106">
        <v>1</v>
      </c>
      <c r="I106">
        <v>2</v>
      </c>
      <c r="J106">
        <v>-1</v>
      </c>
      <c r="K106">
        <v>-1</v>
      </c>
      <c r="L106" t="str">
        <f>HYPERLINK("https://www.defined.fi/sol/8ufCE3bbvfhrVQVKJrVwwSpPtf7kZHfJinygXAVqpump?maker=3Dp2NyiSx5Vc4b4jS6trW6Dh8RfDrmMiJ2KX2nP7pYKk","https://www.defined.fi/sol/8ufCE3bbvfhrVQVKJrVwwSpPtf7kZHfJinygXAVqpump?maker=3Dp2NyiSx5Vc4b4jS6trW6Dh8RfDrmMiJ2KX2nP7pYKk")</f>
        <v>https://www.defined.fi/sol/8ufCE3bbvfhrVQVKJrVwwSpPtf7kZHfJinygXAVqpump?maker=3Dp2NyiSx5Vc4b4jS6trW6Dh8RfDrmMiJ2KX2nP7pYKk</v>
      </c>
      <c r="M106" t="str">
        <f>HYPERLINK("https://dexscreener.com/solana/8ufCE3bbvfhrVQVKJrVwwSpPtf7kZHfJinygXAVqpump?maker=3Dp2NyiSx5Vc4b4jS6trW6Dh8RfDrmMiJ2KX2nP7pYKk","https://dexscreener.com/solana/8ufCE3bbvfhrVQVKJrVwwSpPtf7kZHfJinygXAVqpump?maker=3Dp2NyiSx5Vc4b4jS6trW6Dh8RfDrmMiJ2KX2nP7pYKk")</f>
        <v>https://dexscreener.com/solana/8ufCE3bbvfhrVQVKJrVwwSpPtf7kZHfJinygXAVqpump?maker=3Dp2NyiSx5Vc4b4jS6trW6Dh8RfDrmMiJ2KX2nP7pYKk</v>
      </c>
    </row>
    <row r="107" spans="1:13" x14ac:dyDescent="0.15">
      <c r="A107" t="s">
        <v>220</v>
      </c>
      <c r="B107" t="s">
        <v>221</v>
      </c>
      <c r="C107">
        <v>5</v>
      </c>
      <c r="D107">
        <v>-3.9E-2</v>
      </c>
      <c r="E107">
        <v>-1</v>
      </c>
      <c r="F107">
        <v>0.755</v>
      </c>
      <c r="G107">
        <v>0.71599999999999997</v>
      </c>
      <c r="H107">
        <v>2</v>
      </c>
      <c r="I107">
        <v>2</v>
      </c>
      <c r="J107">
        <v>-1</v>
      </c>
      <c r="K107">
        <v>-1</v>
      </c>
      <c r="L107" t="str">
        <f>HYPERLINK("https://www.defined.fi/sol/9SPFXQGahKJLUKWnu3YsnFwFRtHLr5vR4T5U5YPxpump?maker=3Dp2NyiSx5Vc4b4jS6trW6Dh8RfDrmMiJ2KX2nP7pYKk","https://www.defined.fi/sol/9SPFXQGahKJLUKWnu3YsnFwFRtHLr5vR4T5U5YPxpump?maker=3Dp2NyiSx5Vc4b4jS6trW6Dh8RfDrmMiJ2KX2nP7pYKk")</f>
        <v>https://www.defined.fi/sol/9SPFXQGahKJLUKWnu3YsnFwFRtHLr5vR4T5U5YPxpump?maker=3Dp2NyiSx5Vc4b4jS6trW6Dh8RfDrmMiJ2KX2nP7pYKk</v>
      </c>
      <c r="M107" t="str">
        <f>HYPERLINK("https://dexscreener.com/solana/9SPFXQGahKJLUKWnu3YsnFwFRtHLr5vR4T5U5YPxpump?maker=3Dp2NyiSx5Vc4b4jS6trW6Dh8RfDrmMiJ2KX2nP7pYKk","https://dexscreener.com/solana/9SPFXQGahKJLUKWnu3YsnFwFRtHLr5vR4T5U5YPxpump?maker=3Dp2NyiSx5Vc4b4jS6trW6Dh8RfDrmMiJ2KX2nP7pYKk")</f>
        <v>https://dexscreener.com/solana/9SPFXQGahKJLUKWnu3YsnFwFRtHLr5vR4T5U5YPxpump?maker=3Dp2NyiSx5Vc4b4jS6trW6Dh8RfDrmMiJ2KX2nP7pYKk</v>
      </c>
    </row>
    <row r="108" spans="1:13" x14ac:dyDescent="0.15">
      <c r="A108" t="s">
        <v>222</v>
      </c>
      <c r="B108" t="s">
        <v>223</v>
      </c>
      <c r="C108">
        <v>5</v>
      </c>
      <c r="D108">
        <v>1.6E-2</v>
      </c>
      <c r="E108">
        <v>-1</v>
      </c>
      <c r="F108">
        <v>0.30099999999999999</v>
      </c>
      <c r="G108">
        <v>0.316</v>
      </c>
      <c r="H108">
        <v>1</v>
      </c>
      <c r="I108">
        <v>1</v>
      </c>
      <c r="J108">
        <v>-1</v>
      </c>
      <c r="K108">
        <v>-1</v>
      </c>
      <c r="L108" t="str">
        <f>HYPERLINK("https://www.defined.fi/sol/6SXCdWWsn1gXD6jq7CgdTeU9Y9PoCRZZwHqCNyhJpump?maker=3Dp2NyiSx5Vc4b4jS6trW6Dh8RfDrmMiJ2KX2nP7pYKk","https://www.defined.fi/sol/6SXCdWWsn1gXD6jq7CgdTeU9Y9PoCRZZwHqCNyhJpump?maker=3Dp2NyiSx5Vc4b4jS6trW6Dh8RfDrmMiJ2KX2nP7pYKk")</f>
        <v>https://www.defined.fi/sol/6SXCdWWsn1gXD6jq7CgdTeU9Y9PoCRZZwHqCNyhJpump?maker=3Dp2NyiSx5Vc4b4jS6trW6Dh8RfDrmMiJ2KX2nP7pYKk</v>
      </c>
      <c r="M108" t="str">
        <f>HYPERLINK("https://dexscreener.com/solana/6SXCdWWsn1gXD6jq7CgdTeU9Y9PoCRZZwHqCNyhJpump?maker=3Dp2NyiSx5Vc4b4jS6trW6Dh8RfDrmMiJ2KX2nP7pYKk","https://dexscreener.com/solana/6SXCdWWsn1gXD6jq7CgdTeU9Y9PoCRZZwHqCNyhJpump?maker=3Dp2NyiSx5Vc4b4jS6trW6Dh8RfDrmMiJ2KX2nP7pYKk")</f>
        <v>https://dexscreener.com/solana/6SXCdWWsn1gXD6jq7CgdTeU9Y9PoCRZZwHqCNyhJpump?maker=3Dp2NyiSx5Vc4b4jS6trW6Dh8RfDrmMiJ2KX2nP7pYKk</v>
      </c>
    </row>
    <row r="109" spans="1:13" x14ac:dyDescent="0.15">
      <c r="A109" t="s">
        <v>224</v>
      </c>
      <c r="B109" t="s">
        <v>225</v>
      </c>
      <c r="C109">
        <v>5</v>
      </c>
      <c r="D109">
        <v>-0.33700000000000002</v>
      </c>
      <c r="E109">
        <v>-1</v>
      </c>
      <c r="F109">
        <v>0.55100000000000005</v>
      </c>
      <c r="G109">
        <v>0.214</v>
      </c>
      <c r="H109">
        <v>1</v>
      </c>
      <c r="I109">
        <v>1</v>
      </c>
      <c r="J109">
        <v>-1</v>
      </c>
      <c r="K109">
        <v>-1</v>
      </c>
      <c r="L109" t="str">
        <f>HYPERLINK("https://www.defined.fi/sol/CbTx2AscskdEnosvivWybNaRTCoWxpGZN5CQBJXqpump?maker=3Dp2NyiSx5Vc4b4jS6trW6Dh8RfDrmMiJ2KX2nP7pYKk","https://www.defined.fi/sol/CbTx2AscskdEnosvivWybNaRTCoWxpGZN5CQBJXqpump?maker=3Dp2NyiSx5Vc4b4jS6trW6Dh8RfDrmMiJ2KX2nP7pYKk")</f>
        <v>https://www.defined.fi/sol/CbTx2AscskdEnosvivWybNaRTCoWxpGZN5CQBJXqpump?maker=3Dp2NyiSx5Vc4b4jS6trW6Dh8RfDrmMiJ2KX2nP7pYKk</v>
      </c>
      <c r="M109" t="str">
        <f>HYPERLINK("https://dexscreener.com/solana/CbTx2AscskdEnosvivWybNaRTCoWxpGZN5CQBJXqpump?maker=3Dp2NyiSx5Vc4b4jS6trW6Dh8RfDrmMiJ2KX2nP7pYKk","https://dexscreener.com/solana/CbTx2AscskdEnosvivWybNaRTCoWxpGZN5CQBJXqpump?maker=3Dp2NyiSx5Vc4b4jS6trW6Dh8RfDrmMiJ2KX2nP7pYKk")</f>
        <v>https://dexscreener.com/solana/CbTx2AscskdEnosvivWybNaRTCoWxpGZN5CQBJXqpump?maker=3Dp2NyiSx5Vc4b4jS6trW6Dh8RfDrmMiJ2KX2nP7pYKk</v>
      </c>
    </row>
    <row r="110" spans="1:13" x14ac:dyDescent="0.15">
      <c r="A110" t="s">
        <v>226</v>
      </c>
      <c r="B110" t="s">
        <v>227</v>
      </c>
      <c r="C110">
        <v>6</v>
      </c>
      <c r="D110">
        <v>2.3E-2</v>
      </c>
      <c r="E110">
        <v>-1</v>
      </c>
      <c r="F110">
        <v>0.63700000000000001</v>
      </c>
      <c r="G110">
        <v>0.66100000000000003</v>
      </c>
      <c r="H110">
        <v>2</v>
      </c>
      <c r="I110">
        <v>1</v>
      </c>
      <c r="J110">
        <v>-1</v>
      </c>
      <c r="K110">
        <v>-1</v>
      </c>
      <c r="L110" t="str">
        <f>HYPERLINK("https://www.defined.fi/sol/9z5wVpdnkFTwfMqzTPzjncudooSkPyjfYniCAsQzpump?maker=3Dp2NyiSx5Vc4b4jS6trW6Dh8RfDrmMiJ2KX2nP7pYKk","https://www.defined.fi/sol/9z5wVpdnkFTwfMqzTPzjncudooSkPyjfYniCAsQzpump?maker=3Dp2NyiSx5Vc4b4jS6trW6Dh8RfDrmMiJ2KX2nP7pYKk")</f>
        <v>https://www.defined.fi/sol/9z5wVpdnkFTwfMqzTPzjncudooSkPyjfYniCAsQzpump?maker=3Dp2NyiSx5Vc4b4jS6trW6Dh8RfDrmMiJ2KX2nP7pYKk</v>
      </c>
      <c r="M110" t="str">
        <f>HYPERLINK("https://dexscreener.com/solana/9z5wVpdnkFTwfMqzTPzjncudooSkPyjfYniCAsQzpump?maker=3Dp2NyiSx5Vc4b4jS6trW6Dh8RfDrmMiJ2KX2nP7pYKk","https://dexscreener.com/solana/9z5wVpdnkFTwfMqzTPzjncudooSkPyjfYniCAsQzpump?maker=3Dp2NyiSx5Vc4b4jS6trW6Dh8RfDrmMiJ2KX2nP7pYKk")</f>
        <v>https://dexscreener.com/solana/9z5wVpdnkFTwfMqzTPzjncudooSkPyjfYniCAsQzpump?maker=3Dp2NyiSx5Vc4b4jS6trW6Dh8RfDrmMiJ2KX2nP7pYKk</v>
      </c>
    </row>
    <row r="111" spans="1:13" x14ac:dyDescent="0.15">
      <c r="A111" t="s">
        <v>228</v>
      </c>
      <c r="B111" t="s">
        <v>229</v>
      </c>
      <c r="C111">
        <v>6</v>
      </c>
      <c r="D111">
        <v>5.2999999999999999E-2</v>
      </c>
      <c r="E111">
        <v>-1</v>
      </c>
      <c r="F111">
        <v>0.40200000000000002</v>
      </c>
      <c r="G111">
        <v>0.45500000000000002</v>
      </c>
      <c r="H111">
        <v>2</v>
      </c>
      <c r="I111">
        <v>1</v>
      </c>
      <c r="J111">
        <v>-1</v>
      </c>
      <c r="K111">
        <v>-1</v>
      </c>
      <c r="L111" t="str">
        <f>HYPERLINK("https://www.defined.fi/sol/HUTLTneDKNmtuZNbbLLA6vidj8TW8wQvwajR8NbVpump?maker=3Dp2NyiSx5Vc4b4jS6trW6Dh8RfDrmMiJ2KX2nP7pYKk","https://www.defined.fi/sol/HUTLTneDKNmtuZNbbLLA6vidj8TW8wQvwajR8NbVpump?maker=3Dp2NyiSx5Vc4b4jS6trW6Dh8RfDrmMiJ2KX2nP7pYKk")</f>
        <v>https://www.defined.fi/sol/HUTLTneDKNmtuZNbbLLA6vidj8TW8wQvwajR8NbVpump?maker=3Dp2NyiSx5Vc4b4jS6trW6Dh8RfDrmMiJ2KX2nP7pYKk</v>
      </c>
      <c r="M111" t="str">
        <f>HYPERLINK("https://dexscreener.com/solana/HUTLTneDKNmtuZNbbLLA6vidj8TW8wQvwajR8NbVpump?maker=3Dp2NyiSx5Vc4b4jS6trW6Dh8RfDrmMiJ2KX2nP7pYKk","https://dexscreener.com/solana/HUTLTneDKNmtuZNbbLLA6vidj8TW8wQvwajR8NbVpump?maker=3Dp2NyiSx5Vc4b4jS6trW6Dh8RfDrmMiJ2KX2nP7pYKk")</f>
        <v>https://dexscreener.com/solana/HUTLTneDKNmtuZNbbLLA6vidj8TW8wQvwajR8NbVpump?maker=3Dp2NyiSx5Vc4b4jS6trW6Dh8RfDrmMiJ2KX2nP7pYKk</v>
      </c>
    </row>
    <row r="112" spans="1:13" x14ac:dyDescent="0.15">
      <c r="A112" t="s">
        <v>230</v>
      </c>
      <c r="B112" t="s">
        <v>231</v>
      </c>
      <c r="C112">
        <v>6</v>
      </c>
      <c r="D112">
        <v>0.84199999999999997</v>
      </c>
      <c r="E112">
        <v>1.75</v>
      </c>
      <c r="F112">
        <v>0.48299999999999998</v>
      </c>
      <c r="G112">
        <v>1.32</v>
      </c>
      <c r="H112">
        <v>1</v>
      </c>
      <c r="I112">
        <v>3</v>
      </c>
      <c r="J112">
        <v>-1</v>
      </c>
      <c r="K112">
        <v>-1</v>
      </c>
      <c r="L112" t="str">
        <f>HYPERLINK("https://www.defined.fi/sol/DH3XVzRYXS53Qbixyck8joanToQFpaDNTWdE4oBrpump?maker=3Dp2NyiSx5Vc4b4jS6trW6Dh8RfDrmMiJ2KX2nP7pYKk","https://www.defined.fi/sol/DH3XVzRYXS53Qbixyck8joanToQFpaDNTWdE4oBrpump?maker=3Dp2NyiSx5Vc4b4jS6trW6Dh8RfDrmMiJ2KX2nP7pYKk")</f>
        <v>https://www.defined.fi/sol/DH3XVzRYXS53Qbixyck8joanToQFpaDNTWdE4oBrpump?maker=3Dp2NyiSx5Vc4b4jS6trW6Dh8RfDrmMiJ2KX2nP7pYKk</v>
      </c>
      <c r="M112" t="str">
        <f>HYPERLINK("https://dexscreener.com/solana/DH3XVzRYXS53Qbixyck8joanToQFpaDNTWdE4oBrpump?maker=3Dp2NyiSx5Vc4b4jS6trW6Dh8RfDrmMiJ2KX2nP7pYKk","https://dexscreener.com/solana/DH3XVzRYXS53Qbixyck8joanToQFpaDNTWdE4oBrpump?maker=3Dp2NyiSx5Vc4b4jS6trW6Dh8RfDrmMiJ2KX2nP7pYKk")</f>
        <v>https://dexscreener.com/solana/DH3XVzRYXS53Qbixyck8joanToQFpaDNTWdE4oBrpump?maker=3Dp2NyiSx5Vc4b4jS6trW6Dh8RfDrmMiJ2KX2nP7pYKk</v>
      </c>
    </row>
    <row r="113" spans="1:13" x14ac:dyDescent="0.15">
      <c r="A113" t="s">
        <v>232</v>
      </c>
      <c r="B113" t="s">
        <v>233</v>
      </c>
      <c r="C113">
        <v>6</v>
      </c>
      <c r="D113">
        <v>-0.34200000000000003</v>
      </c>
      <c r="E113">
        <v>-1</v>
      </c>
      <c r="F113">
        <v>0.95799999999999996</v>
      </c>
      <c r="G113">
        <v>0.61499999999999999</v>
      </c>
      <c r="H113">
        <v>2</v>
      </c>
      <c r="I113">
        <v>1</v>
      </c>
      <c r="J113">
        <v>-1</v>
      </c>
      <c r="K113">
        <v>-1</v>
      </c>
      <c r="L113" t="str">
        <f>HYPERLINK("https://www.defined.fi/sol/7gHsnDYPXVQ1wDcpAxFpJTBrDRFU7usNnSaSqsEUpump?maker=3Dp2NyiSx5Vc4b4jS6trW6Dh8RfDrmMiJ2KX2nP7pYKk","https://www.defined.fi/sol/7gHsnDYPXVQ1wDcpAxFpJTBrDRFU7usNnSaSqsEUpump?maker=3Dp2NyiSx5Vc4b4jS6trW6Dh8RfDrmMiJ2KX2nP7pYKk")</f>
        <v>https://www.defined.fi/sol/7gHsnDYPXVQ1wDcpAxFpJTBrDRFU7usNnSaSqsEUpump?maker=3Dp2NyiSx5Vc4b4jS6trW6Dh8RfDrmMiJ2KX2nP7pYKk</v>
      </c>
      <c r="M113" t="str">
        <f>HYPERLINK("https://dexscreener.com/solana/7gHsnDYPXVQ1wDcpAxFpJTBrDRFU7usNnSaSqsEUpump?maker=3Dp2NyiSx5Vc4b4jS6trW6Dh8RfDrmMiJ2KX2nP7pYKk","https://dexscreener.com/solana/7gHsnDYPXVQ1wDcpAxFpJTBrDRFU7usNnSaSqsEUpump?maker=3Dp2NyiSx5Vc4b4jS6trW6Dh8RfDrmMiJ2KX2nP7pYKk")</f>
        <v>https://dexscreener.com/solana/7gHsnDYPXVQ1wDcpAxFpJTBrDRFU7usNnSaSqsEUpump?maker=3Dp2NyiSx5Vc4b4jS6trW6Dh8RfDrmMiJ2KX2nP7pYKk</v>
      </c>
    </row>
    <row r="114" spans="1:13" x14ac:dyDescent="0.15">
      <c r="A114" t="s">
        <v>234</v>
      </c>
      <c r="B114" t="s">
        <v>235</v>
      </c>
      <c r="C114">
        <v>6</v>
      </c>
      <c r="D114">
        <v>-4.5999999999999999E-2</v>
      </c>
      <c r="E114">
        <v>-1</v>
      </c>
      <c r="F114">
        <v>0.752</v>
      </c>
      <c r="G114">
        <v>0.70599999999999996</v>
      </c>
      <c r="H114">
        <v>2</v>
      </c>
      <c r="I114">
        <v>2</v>
      </c>
      <c r="J114">
        <v>-1</v>
      </c>
      <c r="K114">
        <v>-1</v>
      </c>
      <c r="L114" t="str">
        <f>HYPERLINK("https://www.defined.fi/sol/7mXhGk6LzfPAizLRLQznLkDMERN9pijxNANdyZ2epump?maker=3Dp2NyiSx5Vc4b4jS6trW6Dh8RfDrmMiJ2KX2nP7pYKk","https://www.defined.fi/sol/7mXhGk6LzfPAizLRLQznLkDMERN9pijxNANdyZ2epump?maker=3Dp2NyiSx5Vc4b4jS6trW6Dh8RfDrmMiJ2KX2nP7pYKk")</f>
        <v>https://www.defined.fi/sol/7mXhGk6LzfPAizLRLQznLkDMERN9pijxNANdyZ2epump?maker=3Dp2NyiSx5Vc4b4jS6trW6Dh8RfDrmMiJ2KX2nP7pYKk</v>
      </c>
      <c r="M114" t="str">
        <f>HYPERLINK("https://dexscreener.com/solana/7mXhGk6LzfPAizLRLQznLkDMERN9pijxNANdyZ2epump?maker=3Dp2NyiSx5Vc4b4jS6trW6Dh8RfDrmMiJ2KX2nP7pYKk","https://dexscreener.com/solana/7mXhGk6LzfPAizLRLQznLkDMERN9pijxNANdyZ2epump?maker=3Dp2NyiSx5Vc4b4jS6trW6Dh8RfDrmMiJ2KX2nP7pYKk")</f>
        <v>https://dexscreener.com/solana/7mXhGk6LzfPAizLRLQznLkDMERN9pijxNANdyZ2epump?maker=3Dp2NyiSx5Vc4b4jS6trW6Dh8RfDrmMiJ2KX2nP7pYKk</v>
      </c>
    </row>
    <row r="115" spans="1:13" x14ac:dyDescent="0.15">
      <c r="A115" t="s">
        <v>236</v>
      </c>
      <c r="B115" t="s">
        <v>237</v>
      </c>
      <c r="C115">
        <v>6</v>
      </c>
      <c r="D115">
        <v>-0.32200000000000001</v>
      </c>
      <c r="E115">
        <v>-1</v>
      </c>
      <c r="F115">
        <v>0.56299999999999994</v>
      </c>
      <c r="G115">
        <v>0.24099999999999999</v>
      </c>
      <c r="H115">
        <v>1</v>
      </c>
      <c r="I115">
        <v>1</v>
      </c>
      <c r="J115">
        <v>-1</v>
      </c>
      <c r="K115">
        <v>-1</v>
      </c>
      <c r="L115" t="str">
        <f>HYPERLINK("https://www.defined.fi/sol/9rmfeVHQDpkgUroQyraBARHQsZbjFdxfWkDDsD9cpump?maker=3Dp2NyiSx5Vc4b4jS6trW6Dh8RfDrmMiJ2KX2nP7pYKk","https://www.defined.fi/sol/9rmfeVHQDpkgUroQyraBARHQsZbjFdxfWkDDsD9cpump?maker=3Dp2NyiSx5Vc4b4jS6trW6Dh8RfDrmMiJ2KX2nP7pYKk")</f>
        <v>https://www.defined.fi/sol/9rmfeVHQDpkgUroQyraBARHQsZbjFdxfWkDDsD9cpump?maker=3Dp2NyiSx5Vc4b4jS6trW6Dh8RfDrmMiJ2KX2nP7pYKk</v>
      </c>
      <c r="M115" t="str">
        <f>HYPERLINK("https://dexscreener.com/solana/9rmfeVHQDpkgUroQyraBARHQsZbjFdxfWkDDsD9cpump?maker=3Dp2NyiSx5Vc4b4jS6trW6Dh8RfDrmMiJ2KX2nP7pYKk","https://dexscreener.com/solana/9rmfeVHQDpkgUroQyraBARHQsZbjFdxfWkDDsD9cpump?maker=3Dp2NyiSx5Vc4b4jS6trW6Dh8RfDrmMiJ2KX2nP7pYKk")</f>
        <v>https://dexscreener.com/solana/9rmfeVHQDpkgUroQyraBARHQsZbjFdxfWkDDsD9cpump?maker=3Dp2NyiSx5Vc4b4jS6trW6Dh8RfDrmMiJ2KX2nP7pYKk</v>
      </c>
    </row>
    <row r="116" spans="1:13" x14ac:dyDescent="0.15">
      <c r="A116" t="s">
        <v>238</v>
      </c>
      <c r="B116" t="s">
        <v>239</v>
      </c>
      <c r="C116">
        <v>6</v>
      </c>
      <c r="D116">
        <v>0.27700000000000002</v>
      </c>
      <c r="E116">
        <v>-1</v>
      </c>
      <c r="F116">
        <v>0.59199999999999997</v>
      </c>
      <c r="G116">
        <v>0.86899999999999999</v>
      </c>
      <c r="H116">
        <v>1</v>
      </c>
      <c r="I116">
        <v>3</v>
      </c>
      <c r="J116">
        <v>-1</v>
      </c>
      <c r="K116">
        <v>-1</v>
      </c>
      <c r="L116" t="str">
        <f>HYPERLINK("https://www.defined.fi/sol/rHTqBq4J9GCujuvASrjx1M3UkSHDxhAQL1KMAS8pump?maker=3Dp2NyiSx5Vc4b4jS6trW6Dh8RfDrmMiJ2KX2nP7pYKk","https://www.defined.fi/sol/rHTqBq4J9GCujuvASrjx1M3UkSHDxhAQL1KMAS8pump?maker=3Dp2NyiSx5Vc4b4jS6trW6Dh8RfDrmMiJ2KX2nP7pYKk")</f>
        <v>https://www.defined.fi/sol/rHTqBq4J9GCujuvASrjx1M3UkSHDxhAQL1KMAS8pump?maker=3Dp2NyiSx5Vc4b4jS6trW6Dh8RfDrmMiJ2KX2nP7pYKk</v>
      </c>
      <c r="M116" t="str">
        <f>HYPERLINK("https://dexscreener.com/solana/rHTqBq4J9GCujuvASrjx1M3UkSHDxhAQL1KMAS8pump?maker=3Dp2NyiSx5Vc4b4jS6trW6Dh8RfDrmMiJ2KX2nP7pYKk","https://dexscreener.com/solana/rHTqBq4J9GCujuvASrjx1M3UkSHDxhAQL1KMAS8pump?maker=3Dp2NyiSx5Vc4b4jS6trW6Dh8RfDrmMiJ2KX2nP7pYKk")</f>
        <v>https://dexscreener.com/solana/rHTqBq4J9GCujuvASrjx1M3UkSHDxhAQL1KMAS8pump?maker=3Dp2NyiSx5Vc4b4jS6trW6Dh8RfDrmMiJ2KX2nP7pYKk</v>
      </c>
    </row>
    <row r="117" spans="1:13" x14ac:dyDescent="0.15">
      <c r="A117" t="s">
        <v>240</v>
      </c>
      <c r="B117" t="s">
        <v>241</v>
      </c>
      <c r="C117">
        <v>6</v>
      </c>
      <c r="D117">
        <v>-0.33400000000000002</v>
      </c>
      <c r="E117">
        <v>-0.69</v>
      </c>
      <c r="F117">
        <v>0.48099999999999998</v>
      </c>
      <c r="G117">
        <v>0.14699999999999999</v>
      </c>
      <c r="H117">
        <v>1</v>
      </c>
      <c r="I117">
        <v>1</v>
      </c>
      <c r="J117">
        <v>-1</v>
      </c>
      <c r="K117">
        <v>-1</v>
      </c>
      <c r="L117" t="str">
        <f>HYPERLINK("https://www.defined.fi/sol/74wkscSaKbXPcCRNFc6mozduNT54XbJKxqxriQTjpump?maker=3Dp2NyiSx5Vc4b4jS6trW6Dh8RfDrmMiJ2KX2nP7pYKk","https://www.defined.fi/sol/74wkscSaKbXPcCRNFc6mozduNT54XbJKxqxriQTjpump?maker=3Dp2NyiSx5Vc4b4jS6trW6Dh8RfDrmMiJ2KX2nP7pYKk")</f>
        <v>https://www.defined.fi/sol/74wkscSaKbXPcCRNFc6mozduNT54XbJKxqxriQTjpump?maker=3Dp2NyiSx5Vc4b4jS6trW6Dh8RfDrmMiJ2KX2nP7pYKk</v>
      </c>
      <c r="M117" t="str">
        <f>HYPERLINK("https://dexscreener.com/solana/74wkscSaKbXPcCRNFc6mozduNT54XbJKxqxriQTjpump?maker=3Dp2NyiSx5Vc4b4jS6trW6Dh8RfDrmMiJ2KX2nP7pYKk","https://dexscreener.com/solana/74wkscSaKbXPcCRNFc6mozduNT54XbJKxqxriQTjpump?maker=3Dp2NyiSx5Vc4b4jS6trW6Dh8RfDrmMiJ2KX2nP7pYKk")</f>
        <v>https://dexscreener.com/solana/74wkscSaKbXPcCRNFc6mozduNT54XbJKxqxriQTjpump?maker=3Dp2NyiSx5Vc4b4jS6trW6Dh8RfDrmMiJ2KX2nP7pYKk</v>
      </c>
    </row>
    <row r="118" spans="1:13" x14ac:dyDescent="0.15">
      <c r="A118" t="s">
        <v>242</v>
      </c>
      <c r="B118" t="s">
        <v>243</v>
      </c>
      <c r="C118">
        <v>6</v>
      </c>
      <c r="D118">
        <v>-0.73799999999999999</v>
      </c>
      <c r="E118">
        <v>-1</v>
      </c>
      <c r="F118">
        <v>1.45</v>
      </c>
      <c r="G118">
        <v>0.71499999999999997</v>
      </c>
      <c r="H118">
        <v>2</v>
      </c>
      <c r="I118">
        <v>1</v>
      </c>
      <c r="J118">
        <v>-1</v>
      </c>
      <c r="K118">
        <v>-1</v>
      </c>
      <c r="L118" t="str">
        <f>HYPERLINK("https://www.defined.fi/sol/EQAgU5UuTYBpsk4aRYHnQfNgkG1gd77uxFUHEi8Kpump?maker=3Dp2NyiSx5Vc4b4jS6trW6Dh8RfDrmMiJ2KX2nP7pYKk","https://www.defined.fi/sol/EQAgU5UuTYBpsk4aRYHnQfNgkG1gd77uxFUHEi8Kpump?maker=3Dp2NyiSx5Vc4b4jS6trW6Dh8RfDrmMiJ2KX2nP7pYKk")</f>
        <v>https://www.defined.fi/sol/EQAgU5UuTYBpsk4aRYHnQfNgkG1gd77uxFUHEi8Kpump?maker=3Dp2NyiSx5Vc4b4jS6trW6Dh8RfDrmMiJ2KX2nP7pYKk</v>
      </c>
      <c r="M118" t="str">
        <f>HYPERLINK("https://dexscreener.com/solana/EQAgU5UuTYBpsk4aRYHnQfNgkG1gd77uxFUHEi8Kpump?maker=3Dp2NyiSx5Vc4b4jS6trW6Dh8RfDrmMiJ2KX2nP7pYKk","https://dexscreener.com/solana/EQAgU5UuTYBpsk4aRYHnQfNgkG1gd77uxFUHEi8Kpump?maker=3Dp2NyiSx5Vc4b4jS6trW6Dh8RfDrmMiJ2KX2nP7pYKk")</f>
        <v>https://dexscreener.com/solana/EQAgU5UuTYBpsk4aRYHnQfNgkG1gd77uxFUHEi8Kpump?maker=3Dp2NyiSx5Vc4b4jS6trW6Dh8RfDrmMiJ2KX2nP7pYKk</v>
      </c>
    </row>
    <row r="119" spans="1:13" x14ac:dyDescent="0.15">
      <c r="A119" t="s">
        <v>244</v>
      </c>
      <c r="B119" t="s">
        <v>245</v>
      </c>
      <c r="C119">
        <v>6</v>
      </c>
      <c r="D119">
        <v>-2.21</v>
      </c>
      <c r="E119">
        <v>-0.57999999999999996</v>
      </c>
      <c r="F119">
        <v>3.83</v>
      </c>
      <c r="G119">
        <v>1.62</v>
      </c>
      <c r="H119">
        <v>2</v>
      </c>
      <c r="I119">
        <v>1</v>
      </c>
      <c r="J119">
        <v>-1</v>
      </c>
      <c r="K119">
        <v>-1</v>
      </c>
      <c r="L119" t="str">
        <f>HYPERLINK("https://www.defined.fi/sol/GANGmGApLk9f9vE6A9NyCYBREu7e7b1zkcJY6ECgpump?maker=3Dp2NyiSx5Vc4b4jS6trW6Dh8RfDrmMiJ2KX2nP7pYKk","https://www.defined.fi/sol/GANGmGApLk9f9vE6A9NyCYBREu7e7b1zkcJY6ECgpump?maker=3Dp2NyiSx5Vc4b4jS6trW6Dh8RfDrmMiJ2KX2nP7pYKk")</f>
        <v>https://www.defined.fi/sol/GANGmGApLk9f9vE6A9NyCYBREu7e7b1zkcJY6ECgpump?maker=3Dp2NyiSx5Vc4b4jS6trW6Dh8RfDrmMiJ2KX2nP7pYKk</v>
      </c>
      <c r="M119" t="str">
        <f>HYPERLINK("https://dexscreener.com/solana/GANGmGApLk9f9vE6A9NyCYBREu7e7b1zkcJY6ECgpump?maker=3Dp2NyiSx5Vc4b4jS6trW6Dh8RfDrmMiJ2KX2nP7pYKk","https://dexscreener.com/solana/GANGmGApLk9f9vE6A9NyCYBREu7e7b1zkcJY6ECgpump?maker=3Dp2NyiSx5Vc4b4jS6trW6Dh8RfDrmMiJ2KX2nP7pYKk")</f>
        <v>https://dexscreener.com/solana/GANGmGApLk9f9vE6A9NyCYBREu7e7b1zkcJY6ECgpump?maker=3Dp2NyiSx5Vc4b4jS6trW6Dh8RfDrmMiJ2KX2nP7pYKk</v>
      </c>
    </row>
    <row r="120" spans="1:13" x14ac:dyDescent="0.15">
      <c r="A120" t="s">
        <v>246</v>
      </c>
      <c r="B120" t="s">
        <v>247</v>
      </c>
      <c r="C120">
        <v>6</v>
      </c>
      <c r="D120">
        <v>-0.23400000000000001</v>
      </c>
      <c r="E120">
        <v>-1</v>
      </c>
      <c r="F120">
        <v>0.46</v>
      </c>
      <c r="G120">
        <v>0.22600000000000001</v>
      </c>
      <c r="H120">
        <v>1</v>
      </c>
      <c r="I120">
        <v>1</v>
      </c>
      <c r="J120">
        <v>-1</v>
      </c>
      <c r="K120">
        <v>-1</v>
      </c>
      <c r="L120" t="str">
        <f>HYPERLINK("https://www.defined.fi/sol/GfPJedYZuFXSHJfJPaqvPfbSv7gf62g9xSMKDCrb4Qy9?maker=3Dp2NyiSx5Vc4b4jS6trW6Dh8RfDrmMiJ2KX2nP7pYKk","https://www.defined.fi/sol/GfPJedYZuFXSHJfJPaqvPfbSv7gf62g9xSMKDCrb4Qy9?maker=3Dp2NyiSx5Vc4b4jS6trW6Dh8RfDrmMiJ2KX2nP7pYKk")</f>
        <v>https://www.defined.fi/sol/GfPJedYZuFXSHJfJPaqvPfbSv7gf62g9xSMKDCrb4Qy9?maker=3Dp2NyiSx5Vc4b4jS6trW6Dh8RfDrmMiJ2KX2nP7pYKk</v>
      </c>
      <c r="M120" t="str">
        <f>HYPERLINK("https://dexscreener.com/solana/GfPJedYZuFXSHJfJPaqvPfbSv7gf62g9xSMKDCrb4Qy9?maker=3Dp2NyiSx5Vc4b4jS6trW6Dh8RfDrmMiJ2KX2nP7pYKk","https://dexscreener.com/solana/GfPJedYZuFXSHJfJPaqvPfbSv7gf62g9xSMKDCrb4Qy9?maker=3Dp2NyiSx5Vc4b4jS6trW6Dh8RfDrmMiJ2KX2nP7pYKk")</f>
        <v>https://dexscreener.com/solana/GfPJedYZuFXSHJfJPaqvPfbSv7gf62g9xSMKDCrb4Qy9?maker=3Dp2NyiSx5Vc4b4jS6trW6Dh8RfDrmMiJ2KX2nP7pYKk</v>
      </c>
    </row>
    <row r="121" spans="1:13" x14ac:dyDescent="0.15">
      <c r="A121" t="s">
        <v>248</v>
      </c>
      <c r="B121" t="s">
        <v>249</v>
      </c>
      <c r="C121">
        <v>6</v>
      </c>
      <c r="D121">
        <v>-0.21299999999999999</v>
      </c>
      <c r="E121">
        <v>-1</v>
      </c>
      <c r="F121">
        <v>0.92400000000000004</v>
      </c>
      <c r="G121">
        <v>0.71099999999999997</v>
      </c>
      <c r="H121">
        <v>2</v>
      </c>
      <c r="I121">
        <v>1</v>
      </c>
      <c r="J121">
        <v>-1</v>
      </c>
      <c r="K121">
        <v>-1</v>
      </c>
      <c r="L121" t="str">
        <f>HYPERLINK("https://www.defined.fi/sol/AVtzjtb7qdyMiXCHDXEJpb8KEcDXxJiYs3T6owfFpump?maker=3Dp2NyiSx5Vc4b4jS6trW6Dh8RfDrmMiJ2KX2nP7pYKk","https://www.defined.fi/sol/AVtzjtb7qdyMiXCHDXEJpb8KEcDXxJiYs3T6owfFpump?maker=3Dp2NyiSx5Vc4b4jS6trW6Dh8RfDrmMiJ2KX2nP7pYKk")</f>
        <v>https://www.defined.fi/sol/AVtzjtb7qdyMiXCHDXEJpb8KEcDXxJiYs3T6owfFpump?maker=3Dp2NyiSx5Vc4b4jS6trW6Dh8RfDrmMiJ2KX2nP7pYKk</v>
      </c>
      <c r="M121" t="str">
        <f>HYPERLINK("https://dexscreener.com/solana/AVtzjtb7qdyMiXCHDXEJpb8KEcDXxJiYs3T6owfFpump?maker=3Dp2NyiSx5Vc4b4jS6trW6Dh8RfDrmMiJ2KX2nP7pYKk","https://dexscreener.com/solana/AVtzjtb7qdyMiXCHDXEJpb8KEcDXxJiYs3T6owfFpump?maker=3Dp2NyiSx5Vc4b4jS6trW6Dh8RfDrmMiJ2KX2nP7pYKk")</f>
        <v>https://dexscreener.com/solana/AVtzjtb7qdyMiXCHDXEJpb8KEcDXxJiYs3T6owfFpump?maker=3Dp2NyiSx5Vc4b4jS6trW6Dh8RfDrmMiJ2KX2nP7pYKk</v>
      </c>
    </row>
    <row r="122" spans="1:13" x14ac:dyDescent="0.15">
      <c r="A122" t="s">
        <v>250</v>
      </c>
      <c r="B122" t="s">
        <v>251</v>
      </c>
      <c r="C122">
        <v>6</v>
      </c>
      <c r="D122">
        <v>-0.109</v>
      </c>
      <c r="E122">
        <v>-1</v>
      </c>
      <c r="F122">
        <v>0.90900000000000003</v>
      </c>
      <c r="G122">
        <v>0.79900000000000004</v>
      </c>
      <c r="H122">
        <v>2</v>
      </c>
      <c r="I122">
        <v>1</v>
      </c>
      <c r="J122">
        <v>-1</v>
      </c>
      <c r="K122">
        <v>-1</v>
      </c>
      <c r="L122" t="str">
        <f>HYPERLINK("https://www.defined.fi/sol/FU43vtwqbKHu6Bji2tpkxDSo4gi58xgH554U8Whspump?maker=3Dp2NyiSx5Vc4b4jS6trW6Dh8RfDrmMiJ2KX2nP7pYKk","https://www.defined.fi/sol/FU43vtwqbKHu6Bji2tpkxDSo4gi58xgH554U8Whspump?maker=3Dp2NyiSx5Vc4b4jS6trW6Dh8RfDrmMiJ2KX2nP7pYKk")</f>
        <v>https://www.defined.fi/sol/FU43vtwqbKHu6Bji2tpkxDSo4gi58xgH554U8Whspump?maker=3Dp2NyiSx5Vc4b4jS6trW6Dh8RfDrmMiJ2KX2nP7pYKk</v>
      </c>
      <c r="M122" t="str">
        <f>HYPERLINK("https://dexscreener.com/solana/FU43vtwqbKHu6Bji2tpkxDSo4gi58xgH554U8Whspump?maker=3Dp2NyiSx5Vc4b4jS6trW6Dh8RfDrmMiJ2KX2nP7pYKk","https://dexscreener.com/solana/FU43vtwqbKHu6Bji2tpkxDSo4gi58xgH554U8Whspump?maker=3Dp2NyiSx5Vc4b4jS6trW6Dh8RfDrmMiJ2KX2nP7pYKk")</f>
        <v>https://dexscreener.com/solana/FU43vtwqbKHu6Bji2tpkxDSo4gi58xgH554U8Whspump?maker=3Dp2NyiSx5Vc4b4jS6trW6Dh8RfDrmMiJ2KX2nP7pYKk</v>
      </c>
    </row>
    <row r="123" spans="1:13" x14ac:dyDescent="0.15">
      <c r="A123" t="s">
        <v>252</v>
      </c>
      <c r="B123" t="s">
        <v>253</v>
      </c>
      <c r="C123">
        <v>6</v>
      </c>
      <c r="D123">
        <v>1.7000000000000001E-2</v>
      </c>
      <c r="E123">
        <v>-1</v>
      </c>
      <c r="F123">
        <v>0.46899999999999997</v>
      </c>
      <c r="G123">
        <v>0.48599999999999999</v>
      </c>
      <c r="H123">
        <v>1</v>
      </c>
      <c r="I123">
        <v>1</v>
      </c>
      <c r="J123">
        <v>-1</v>
      </c>
      <c r="K123">
        <v>-1</v>
      </c>
      <c r="L123" t="str">
        <f>HYPERLINK("https://www.defined.fi/sol/D2gxGi3o7hnJMADaNjXFefzmUBeHv8QDCuwKBRiupump?maker=3Dp2NyiSx5Vc4b4jS6trW6Dh8RfDrmMiJ2KX2nP7pYKk","https://www.defined.fi/sol/D2gxGi3o7hnJMADaNjXFefzmUBeHv8QDCuwKBRiupump?maker=3Dp2NyiSx5Vc4b4jS6trW6Dh8RfDrmMiJ2KX2nP7pYKk")</f>
        <v>https://www.defined.fi/sol/D2gxGi3o7hnJMADaNjXFefzmUBeHv8QDCuwKBRiupump?maker=3Dp2NyiSx5Vc4b4jS6trW6Dh8RfDrmMiJ2KX2nP7pYKk</v>
      </c>
      <c r="M123" t="str">
        <f>HYPERLINK("https://dexscreener.com/solana/D2gxGi3o7hnJMADaNjXFefzmUBeHv8QDCuwKBRiupump?maker=3Dp2NyiSx5Vc4b4jS6trW6Dh8RfDrmMiJ2KX2nP7pYKk","https://dexscreener.com/solana/D2gxGi3o7hnJMADaNjXFefzmUBeHv8QDCuwKBRiupump?maker=3Dp2NyiSx5Vc4b4jS6trW6Dh8RfDrmMiJ2KX2nP7pYKk")</f>
        <v>https://dexscreener.com/solana/D2gxGi3o7hnJMADaNjXFefzmUBeHv8QDCuwKBRiupump?maker=3Dp2NyiSx5Vc4b4jS6trW6Dh8RfDrmMiJ2KX2nP7pYKk</v>
      </c>
    </row>
    <row r="124" spans="1:13" x14ac:dyDescent="0.15">
      <c r="A124" t="s">
        <v>254</v>
      </c>
      <c r="B124" t="s">
        <v>255</v>
      </c>
      <c r="C124">
        <v>6</v>
      </c>
      <c r="D124">
        <v>-0.114</v>
      </c>
      <c r="E124">
        <v>-1</v>
      </c>
      <c r="F124">
        <v>0.46899999999999997</v>
      </c>
      <c r="G124">
        <v>0.35499999999999998</v>
      </c>
      <c r="H124">
        <v>1</v>
      </c>
      <c r="I124">
        <v>1</v>
      </c>
      <c r="J124">
        <v>-1</v>
      </c>
      <c r="K124">
        <v>-1</v>
      </c>
      <c r="L124" t="str">
        <f>HYPERLINK("https://www.defined.fi/sol/3jiUcJce9B3ZjFAnRUAEywJiGGHFpfvKoLpdD88Upump?maker=3Dp2NyiSx5Vc4b4jS6trW6Dh8RfDrmMiJ2KX2nP7pYKk","https://www.defined.fi/sol/3jiUcJce9B3ZjFAnRUAEywJiGGHFpfvKoLpdD88Upump?maker=3Dp2NyiSx5Vc4b4jS6trW6Dh8RfDrmMiJ2KX2nP7pYKk")</f>
        <v>https://www.defined.fi/sol/3jiUcJce9B3ZjFAnRUAEywJiGGHFpfvKoLpdD88Upump?maker=3Dp2NyiSx5Vc4b4jS6trW6Dh8RfDrmMiJ2KX2nP7pYKk</v>
      </c>
      <c r="M124" t="str">
        <f>HYPERLINK("https://dexscreener.com/solana/3jiUcJce9B3ZjFAnRUAEywJiGGHFpfvKoLpdD88Upump?maker=3Dp2NyiSx5Vc4b4jS6trW6Dh8RfDrmMiJ2KX2nP7pYKk","https://dexscreener.com/solana/3jiUcJce9B3ZjFAnRUAEywJiGGHFpfvKoLpdD88Upump?maker=3Dp2NyiSx5Vc4b4jS6trW6Dh8RfDrmMiJ2KX2nP7pYKk")</f>
        <v>https://dexscreener.com/solana/3jiUcJce9B3ZjFAnRUAEywJiGGHFpfvKoLpdD88Upump?maker=3Dp2NyiSx5Vc4b4jS6trW6Dh8RfDrmMiJ2KX2nP7pYKk</v>
      </c>
    </row>
    <row r="125" spans="1:13" x14ac:dyDescent="0.15">
      <c r="A125" t="s">
        <v>256</v>
      </c>
      <c r="B125" t="s">
        <v>125</v>
      </c>
      <c r="C125">
        <v>6</v>
      </c>
      <c r="D125">
        <v>-4.0000000000000001E-3</v>
      </c>
      <c r="E125">
        <v>-1</v>
      </c>
      <c r="F125">
        <v>0.23200000000000001</v>
      </c>
      <c r="G125">
        <v>0.22800000000000001</v>
      </c>
      <c r="H125">
        <v>1</v>
      </c>
      <c r="I125">
        <v>1</v>
      </c>
      <c r="J125">
        <v>-1</v>
      </c>
      <c r="K125">
        <v>-1</v>
      </c>
      <c r="L125" t="str">
        <f>HYPERLINK("https://www.defined.fi/sol/ESeAhuKkWdZsm9edWVU37tLEn9SCvPzYBq9emcwxpump?maker=3Dp2NyiSx5Vc4b4jS6trW6Dh8RfDrmMiJ2KX2nP7pYKk","https://www.defined.fi/sol/ESeAhuKkWdZsm9edWVU37tLEn9SCvPzYBq9emcwxpump?maker=3Dp2NyiSx5Vc4b4jS6trW6Dh8RfDrmMiJ2KX2nP7pYKk")</f>
        <v>https://www.defined.fi/sol/ESeAhuKkWdZsm9edWVU37tLEn9SCvPzYBq9emcwxpump?maker=3Dp2NyiSx5Vc4b4jS6trW6Dh8RfDrmMiJ2KX2nP7pYKk</v>
      </c>
      <c r="M125" t="str">
        <f>HYPERLINK("https://dexscreener.com/solana/ESeAhuKkWdZsm9edWVU37tLEn9SCvPzYBq9emcwxpump?maker=3Dp2NyiSx5Vc4b4jS6trW6Dh8RfDrmMiJ2KX2nP7pYKk","https://dexscreener.com/solana/ESeAhuKkWdZsm9edWVU37tLEn9SCvPzYBq9emcwxpump?maker=3Dp2NyiSx5Vc4b4jS6trW6Dh8RfDrmMiJ2KX2nP7pYKk")</f>
        <v>https://dexscreener.com/solana/ESeAhuKkWdZsm9edWVU37tLEn9SCvPzYBq9emcwxpump?maker=3Dp2NyiSx5Vc4b4jS6trW6Dh8RfDrmMiJ2KX2nP7pYKk</v>
      </c>
    </row>
    <row r="126" spans="1:13" x14ac:dyDescent="0.15">
      <c r="A126" t="s">
        <v>257</v>
      </c>
      <c r="B126" t="s">
        <v>258</v>
      </c>
      <c r="C126">
        <v>6</v>
      </c>
      <c r="D126">
        <v>0.19700000000000001</v>
      </c>
      <c r="E126">
        <v>-1</v>
      </c>
      <c r="F126">
        <v>1</v>
      </c>
      <c r="G126">
        <v>1.2</v>
      </c>
      <c r="H126">
        <v>2</v>
      </c>
      <c r="I126">
        <v>1</v>
      </c>
      <c r="J126">
        <v>-1</v>
      </c>
      <c r="K126">
        <v>-1</v>
      </c>
      <c r="L126" t="str">
        <f>HYPERLINK("https://www.defined.fi/sol/3SVkCAyj2V6Xb3gEPSc5oRxxUBUSp4Kpx3sTXa2hpump?maker=3Dp2NyiSx5Vc4b4jS6trW6Dh8RfDrmMiJ2KX2nP7pYKk","https://www.defined.fi/sol/3SVkCAyj2V6Xb3gEPSc5oRxxUBUSp4Kpx3sTXa2hpump?maker=3Dp2NyiSx5Vc4b4jS6trW6Dh8RfDrmMiJ2KX2nP7pYKk")</f>
        <v>https://www.defined.fi/sol/3SVkCAyj2V6Xb3gEPSc5oRxxUBUSp4Kpx3sTXa2hpump?maker=3Dp2NyiSx5Vc4b4jS6trW6Dh8RfDrmMiJ2KX2nP7pYKk</v>
      </c>
      <c r="M126" t="str">
        <f>HYPERLINK("https://dexscreener.com/solana/3SVkCAyj2V6Xb3gEPSc5oRxxUBUSp4Kpx3sTXa2hpump?maker=3Dp2NyiSx5Vc4b4jS6trW6Dh8RfDrmMiJ2KX2nP7pYKk","https://dexscreener.com/solana/3SVkCAyj2V6Xb3gEPSc5oRxxUBUSp4Kpx3sTXa2hpump?maker=3Dp2NyiSx5Vc4b4jS6trW6Dh8RfDrmMiJ2KX2nP7pYKk")</f>
        <v>https://dexscreener.com/solana/3SVkCAyj2V6Xb3gEPSc5oRxxUBUSp4Kpx3sTXa2hpump?maker=3Dp2NyiSx5Vc4b4jS6trW6Dh8RfDrmMiJ2KX2nP7pYKk</v>
      </c>
    </row>
    <row r="127" spans="1:13" x14ac:dyDescent="0.15">
      <c r="A127" t="s">
        <v>259</v>
      </c>
      <c r="B127" t="s">
        <v>260</v>
      </c>
      <c r="C127">
        <v>7</v>
      </c>
      <c r="D127">
        <v>8.6999999999999994E-2</v>
      </c>
      <c r="E127">
        <v>0.09</v>
      </c>
      <c r="F127">
        <v>0.92500000000000004</v>
      </c>
      <c r="G127">
        <v>1.01</v>
      </c>
      <c r="H127">
        <v>2</v>
      </c>
      <c r="I127">
        <v>3</v>
      </c>
      <c r="J127">
        <v>-1</v>
      </c>
      <c r="K127">
        <v>-1</v>
      </c>
      <c r="L127" t="str">
        <f>HYPERLINK("https://www.defined.fi/sol/59jZrCBeMKDg3Z7iLwMCfq2BANyVcdjTCvDkTzVPpump?maker=3Dp2NyiSx5Vc4b4jS6trW6Dh8RfDrmMiJ2KX2nP7pYKk","https://www.defined.fi/sol/59jZrCBeMKDg3Z7iLwMCfq2BANyVcdjTCvDkTzVPpump?maker=3Dp2NyiSx5Vc4b4jS6trW6Dh8RfDrmMiJ2KX2nP7pYKk")</f>
        <v>https://www.defined.fi/sol/59jZrCBeMKDg3Z7iLwMCfq2BANyVcdjTCvDkTzVPpump?maker=3Dp2NyiSx5Vc4b4jS6trW6Dh8RfDrmMiJ2KX2nP7pYKk</v>
      </c>
      <c r="M127" t="str">
        <f>HYPERLINK("https://dexscreener.com/solana/59jZrCBeMKDg3Z7iLwMCfq2BANyVcdjTCvDkTzVPpump?maker=3Dp2NyiSx5Vc4b4jS6trW6Dh8RfDrmMiJ2KX2nP7pYKk","https://dexscreener.com/solana/59jZrCBeMKDg3Z7iLwMCfq2BANyVcdjTCvDkTzVPpump?maker=3Dp2NyiSx5Vc4b4jS6trW6Dh8RfDrmMiJ2KX2nP7pYKk")</f>
        <v>https://dexscreener.com/solana/59jZrCBeMKDg3Z7iLwMCfq2BANyVcdjTCvDkTzVPpump?maker=3Dp2NyiSx5Vc4b4jS6trW6Dh8RfDrmMiJ2KX2nP7pYKk</v>
      </c>
    </row>
    <row r="128" spans="1:13" x14ac:dyDescent="0.15">
      <c r="A128" t="s">
        <v>261</v>
      </c>
      <c r="B128" t="s">
        <v>262</v>
      </c>
      <c r="C128">
        <v>7</v>
      </c>
      <c r="D128">
        <v>3.95</v>
      </c>
      <c r="E128">
        <v>3.34</v>
      </c>
      <c r="F128">
        <v>1.18</v>
      </c>
      <c r="G128">
        <v>5.14</v>
      </c>
      <c r="H128">
        <v>3</v>
      </c>
      <c r="I128">
        <v>3</v>
      </c>
      <c r="J128">
        <v>-1</v>
      </c>
      <c r="K128">
        <v>-1</v>
      </c>
      <c r="L128" t="str">
        <f>HYPERLINK("https://www.defined.fi/sol/Cho3sYESAMQnMM6VVb1imEq8ja58NXDxZJJSwLjgpump?maker=3Dp2NyiSx5Vc4b4jS6trW6Dh8RfDrmMiJ2KX2nP7pYKk","https://www.defined.fi/sol/Cho3sYESAMQnMM6VVb1imEq8ja58NXDxZJJSwLjgpump?maker=3Dp2NyiSx5Vc4b4jS6trW6Dh8RfDrmMiJ2KX2nP7pYKk")</f>
        <v>https://www.defined.fi/sol/Cho3sYESAMQnMM6VVb1imEq8ja58NXDxZJJSwLjgpump?maker=3Dp2NyiSx5Vc4b4jS6trW6Dh8RfDrmMiJ2KX2nP7pYKk</v>
      </c>
      <c r="M128" t="str">
        <f>HYPERLINK("https://dexscreener.com/solana/Cho3sYESAMQnMM6VVb1imEq8ja58NXDxZJJSwLjgpump?maker=3Dp2NyiSx5Vc4b4jS6trW6Dh8RfDrmMiJ2KX2nP7pYKk","https://dexscreener.com/solana/Cho3sYESAMQnMM6VVb1imEq8ja58NXDxZJJSwLjgpump?maker=3Dp2NyiSx5Vc4b4jS6trW6Dh8RfDrmMiJ2KX2nP7pYKk")</f>
        <v>https://dexscreener.com/solana/Cho3sYESAMQnMM6VVb1imEq8ja58NXDxZJJSwLjgpump?maker=3Dp2NyiSx5Vc4b4jS6trW6Dh8RfDrmMiJ2KX2nP7pYKk</v>
      </c>
    </row>
    <row r="129" spans="1:13" x14ac:dyDescent="0.15">
      <c r="A129" t="s">
        <v>263</v>
      </c>
      <c r="B129" t="s">
        <v>264</v>
      </c>
      <c r="C129">
        <v>7</v>
      </c>
      <c r="D129">
        <v>0.58499999999999996</v>
      </c>
      <c r="E129">
        <v>0.32</v>
      </c>
      <c r="F129">
        <v>1.85</v>
      </c>
      <c r="G129">
        <v>2.4300000000000002</v>
      </c>
      <c r="H129">
        <v>3</v>
      </c>
      <c r="I129">
        <v>5</v>
      </c>
      <c r="J129">
        <v>-1</v>
      </c>
      <c r="K129">
        <v>-1</v>
      </c>
      <c r="L129" t="str">
        <f>HYPERLINK("https://www.defined.fi/sol/46Fy12jQeqci7m7jy4CYuGbVhY1rea6mfxkD4gkMpump?maker=3Dp2NyiSx5Vc4b4jS6trW6Dh8RfDrmMiJ2KX2nP7pYKk","https://www.defined.fi/sol/46Fy12jQeqci7m7jy4CYuGbVhY1rea6mfxkD4gkMpump?maker=3Dp2NyiSx5Vc4b4jS6trW6Dh8RfDrmMiJ2KX2nP7pYKk")</f>
        <v>https://www.defined.fi/sol/46Fy12jQeqci7m7jy4CYuGbVhY1rea6mfxkD4gkMpump?maker=3Dp2NyiSx5Vc4b4jS6trW6Dh8RfDrmMiJ2KX2nP7pYKk</v>
      </c>
      <c r="M129" t="str">
        <f>HYPERLINK("https://dexscreener.com/solana/46Fy12jQeqci7m7jy4CYuGbVhY1rea6mfxkD4gkMpump?maker=3Dp2NyiSx5Vc4b4jS6trW6Dh8RfDrmMiJ2KX2nP7pYKk","https://dexscreener.com/solana/46Fy12jQeqci7m7jy4CYuGbVhY1rea6mfxkD4gkMpump?maker=3Dp2NyiSx5Vc4b4jS6trW6Dh8RfDrmMiJ2KX2nP7pYKk")</f>
        <v>https://dexscreener.com/solana/46Fy12jQeqci7m7jy4CYuGbVhY1rea6mfxkD4gkMpump?maker=3Dp2NyiSx5Vc4b4jS6trW6Dh8RfDrmMiJ2KX2nP7pYKk</v>
      </c>
    </row>
    <row r="130" spans="1:13" x14ac:dyDescent="0.15">
      <c r="A130" t="s">
        <v>265</v>
      </c>
      <c r="B130" t="s">
        <v>266</v>
      </c>
      <c r="C130">
        <v>7</v>
      </c>
      <c r="D130">
        <v>-8.0000000000000002E-3</v>
      </c>
      <c r="E130">
        <v>0</v>
      </c>
      <c r="F130">
        <v>2.2999999999999998</v>
      </c>
      <c r="G130">
        <v>2.29</v>
      </c>
      <c r="H130">
        <v>2</v>
      </c>
      <c r="I130">
        <v>1</v>
      </c>
      <c r="J130">
        <v>-1</v>
      </c>
      <c r="K130">
        <v>-1</v>
      </c>
      <c r="L130" t="str">
        <f>HYPERLINK("https://www.defined.fi/sol/9fkCspSqRWqFGcmV4yB1ek2gmmm8zNsATkZy6DTRSpwA?maker=3Dp2NyiSx5Vc4b4jS6trW6Dh8RfDrmMiJ2KX2nP7pYKk","https://www.defined.fi/sol/9fkCspSqRWqFGcmV4yB1ek2gmmm8zNsATkZy6DTRSpwA?maker=3Dp2NyiSx5Vc4b4jS6trW6Dh8RfDrmMiJ2KX2nP7pYKk")</f>
        <v>https://www.defined.fi/sol/9fkCspSqRWqFGcmV4yB1ek2gmmm8zNsATkZy6DTRSpwA?maker=3Dp2NyiSx5Vc4b4jS6trW6Dh8RfDrmMiJ2KX2nP7pYKk</v>
      </c>
      <c r="M130" t="str">
        <f>HYPERLINK("https://dexscreener.com/solana/9fkCspSqRWqFGcmV4yB1ek2gmmm8zNsATkZy6DTRSpwA?maker=3Dp2NyiSx5Vc4b4jS6trW6Dh8RfDrmMiJ2KX2nP7pYKk","https://dexscreener.com/solana/9fkCspSqRWqFGcmV4yB1ek2gmmm8zNsATkZy6DTRSpwA?maker=3Dp2NyiSx5Vc4b4jS6trW6Dh8RfDrmMiJ2KX2nP7pYKk")</f>
        <v>https://dexscreener.com/solana/9fkCspSqRWqFGcmV4yB1ek2gmmm8zNsATkZy6DTRSpwA?maker=3Dp2NyiSx5Vc4b4jS6trW6Dh8RfDrmMiJ2KX2nP7pYKk</v>
      </c>
    </row>
    <row r="131" spans="1:13" x14ac:dyDescent="0.15">
      <c r="A131" t="s">
        <v>267</v>
      </c>
      <c r="B131" t="s">
        <v>268</v>
      </c>
      <c r="C131">
        <v>8</v>
      </c>
      <c r="D131">
        <v>3.5999999999999997E-2</v>
      </c>
      <c r="E131">
        <v>-1</v>
      </c>
      <c r="F131">
        <v>0.95199999999999996</v>
      </c>
      <c r="G131">
        <v>0.98799999999999999</v>
      </c>
      <c r="H131">
        <v>2</v>
      </c>
      <c r="I131">
        <v>1</v>
      </c>
      <c r="J131">
        <v>-1</v>
      </c>
      <c r="K131">
        <v>-1</v>
      </c>
      <c r="L131" t="str">
        <f>HYPERLINK("https://www.defined.fi/sol/3FXT9nipWdfb3QGPXhF2fsjV97Vdbdppj35GtLMEpump?maker=3Dp2NyiSx5Vc4b4jS6trW6Dh8RfDrmMiJ2KX2nP7pYKk","https://www.defined.fi/sol/3FXT9nipWdfb3QGPXhF2fsjV97Vdbdppj35GtLMEpump?maker=3Dp2NyiSx5Vc4b4jS6trW6Dh8RfDrmMiJ2KX2nP7pYKk")</f>
        <v>https://www.defined.fi/sol/3FXT9nipWdfb3QGPXhF2fsjV97Vdbdppj35GtLMEpump?maker=3Dp2NyiSx5Vc4b4jS6trW6Dh8RfDrmMiJ2KX2nP7pYKk</v>
      </c>
      <c r="M131" t="str">
        <f>HYPERLINK("https://dexscreener.com/solana/3FXT9nipWdfb3QGPXhF2fsjV97Vdbdppj35GtLMEpump?maker=3Dp2NyiSx5Vc4b4jS6trW6Dh8RfDrmMiJ2KX2nP7pYKk","https://dexscreener.com/solana/3FXT9nipWdfb3QGPXhF2fsjV97Vdbdppj35GtLMEpump?maker=3Dp2NyiSx5Vc4b4jS6trW6Dh8RfDrmMiJ2KX2nP7pYKk")</f>
        <v>https://dexscreener.com/solana/3FXT9nipWdfb3QGPXhF2fsjV97Vdbdppj35GtLMEpump?maker=3Dp2NyiSx5Vc4b4jS6trW6Dh8RfDrmMiJ2KX2nP7pYKk</v>
      </c>
    </row>
    <row r="132" spans="1:13" x14ac:dyDescent="0.15">
      <c r="A132" t="s">
        <v>269</v>
      </c>
      <c r="B132" t="s">
        <v>270</v>
      </c>
      <c r="C132">
        <v>8</v>
      </c>
      <c r="D132">
        <v>2.27</v>
      </c>
      <c r="E132">
        <v>0.94</v>
      </c>
      <c r="F132">
        <v>2.41</v>
      </c>
      <c r="G132">
        <v>4.67</v>
      </c>
      <c r="H132">
        <v>4</v>
      </c>
      <c r="I132">
        <v>4</v>
      </c>
      <c r="J132">
        <v>-1</v>
      </c>
      <c r="K132">
        <v>-1</v>
      </c>
      <c r="L132" t="str">
        <f>HYPERLINK("https://www.defined.fi/sol/Fv4FYb2YnPWsLnk4wtYXZebTVYAHX22wkp2w3a7fpump?maker=3Dp2NyiSx5Vc4b4jS6trW6Dh8RfDrmMiJ2KX2nP7pYKk","https://www.defined.fi/sol/Fv4FYb2YnPWsLnk4wtYXZebTVYAHX22wkp2w3a7fpump?maker=3Dp2NyiSx5Vc4b4jS6trW6Dh8RfDrmMiJ2KX2nP7pYKk")</f>
        <v>https://www.defined.fi/sol/Fv4FYb2YnPWsLnk4wtYXZebTVYAHX22wkp2w3a7fpump?maker=3Dp2NyiSx5Vc4b4jS6trW6Dh8RfDrmMiJ2KX2nP7pYKk</v>
      </c>
      <c r="M132" t="str">
        <f>HYPERLINK("https://dexscreener.com/solana/Fv4FYb2YnPWsLnk4wtYXZebTVYAHX22wkp2w3a7fpump?maker=3Dp2NyiSx5Vc4b4jS6trW6Dh8RfDrmMiJ2KX2nP7pYKk","https://dexscreener.com/solana/Fv4FYb2YnPWsLnk4wtYXZebTVYAHX22wkp2w3a7fpump?maker=3Dp2NyiSx5Vc4b4jS6trW6Dh8RfDrmMiJ2KX2nP7pYKk")</f>
        <v>https://dexscreener.com/solana/Fv4FYb2YnPWsLnk4wtYXZebTVYAHX22wkp2w3a7fpump?maker=3Dp2NyiSx5Vc4b4jS6trW6Dh8RfDrmMiJ2KX2nP7pYKk</v>
      </c>
    </row>
    <row r="133" spans="1:13" x14ac:dyDescent="0.15">
      <c r="A133" t="s">
        <v>271</v>
      </c>
      <c r="B133" t="s">
        <v>272</v>
      </c>
      <c r="C133">
        <v>8</v>
      </c>
      <c r="D133">
        <v>-0.98399999999999999</v>
      </c>
      <c r="E133">
        <v>-1</v>
      </c>
      <c r="F133">
        <v>3.69</v>
      </c>
      <c r="G133">
        <v>2.7</v>
      </c>
      <c r="H133">
        <v>6</v>
      </c>
      <c r="I133">
        <v>2</v>
      </c>
      <c r="J133">
        <v>-1</v>
      </c>
      <c r="K133">
        <v>-1</v>
      </c>
      <c r="L133" t="str">
        <f>HYPERLINK("https://www.defined.fi/sol/9Vi573LkoD4xhGmcWSNAJCBSnYE55r4PGnRUh1NRpump?maker=3Dp2NyiSx5Vc4b4jS6trW6Dh8RfDrmMiJ2KX2nP7pYKk","https://www.defined.fi/sol/9Vi573LkoD4xhGmcWSNAJCBSnYE55r4PGnRUh1NRpump?maker=3Dp2NyiSx5Vc4b4jS6trW6Dh8RfDrmMiJ2KX2nP7pYKk")</f>
        <v>https://www.defined.fi/sol/9Vi573LkoD4xhGmcWSNAJCBSnYE55r4PGnRUh1NRpump?maker=3Dp2NyiSx5Vc4b4jS6trW6Dh8RfDrmMiJ2KX2nP7pYKk</v>
      </c>
      <c r="M133" t="str">
        <f>HYPERLINK("https://dexscreener.com/solana/9Vi573LkoD4xhGmcWSNAJCBSnYE55r4PGnRUh1NRpump?maker=3Dp2NyiSx5Vc4b4jS6trW6Dh8RfDrmMiJ2KX2nP7pYKk","https://dexscreener.com/solana/9Vi573LkoD4xhGmcWSNAJCBSnYE55r4PGnRUh1NRpump?maker=3Dp2NyiSx5Vc4b4jS6trW6Dh8RfDrmMiJ2KX2nP7pYKk")</f>
        <v>https://dexscreener.com/solana/9Vi573LkoD4xhGmcWSNAJCBSnYE55r4PGnRUh1NRpump?maker=3Dp2NyiSx5Vc4b4jS6trW6Dh8RfDrmMiJ2KX2nP7pYKk</v>
      </c>
    </row>
    <row r="134" spans="1:13" x14ac:dyDescent="0.15">
      <c r="A134" t="s">
        <v>273</v>
      </c>
      <c r="B134" t="s">
        <v>274</v>
      </c>
      <c r="C134">
        <v>8</v>
      </c>
      <c r="D134">
        <v>-9.0999999999999998E-2</v>
      </c>
      <c r="E134">
        <v>-1</v>
      </c>
      <c r="F134">
        <v>1.92</v>
      </c>
      <c r="G134">
        <v>1.82</v>
      </c>
      <c r="H134">
        <v>3</v>
      </c>
      <c r="I134">
        <v>2</v>
      </c>
      <c r="J134">
        <v>-1</v>
      </c>
      <c r="K134">
        <v>-1</v>
      </c>
      <c r="L134" t="str">
        <f>HYPERLINK("https://www.defined.fi/sol/BHFhXBTiFn9WHf1qZ8ewJfefnGKxEB7Cim1RgHfypump?maker=3Dp2NyiSx5Vc4b4jS6trW6Dh8RfDrmMiJ2KX2nP7pYKk","https://www.defined.fi/sol/BHFhXBTiFn9WHf1qZ8ewJfefnGKxEB7Cim1RgHfypump?maker=3Dp2NyiSx5Vc4b4jS6trW6Dh8RfDrmMiJ2KX2nP7pYKk")</f>
        <v>https://www.defined.fi/sol/BHFhXBTiFn9WHf1qZ8ewJfefnGKxEB7Cim1RgHfypump?maker=3Dp2NyiSx5Vc4b4jS6trW6Dh8RfDrmMiJ2KX2nP7pYKk</v>
      </c>
      <c r="M134" t="str">
        <f>HYPERLINK("https://dexscreener.com/solana/BHFhXBTiFn9WHf1qZ8ewJfefnGKxEB7Cim1RgHfypump?maker=3Dp2NyiSx5Vc4b4jS6trW6Dh8RfDrmMiJ2KX2nP7pYKk","https://dexscreener.com/solana/BHFhXBTiFn9WHf1qZ8ewJfefnGKxEB7Cim1RgHfypump?maker=3Dp2NyiSx5Vc4b4jS6trW6Dh8RfDrmMiJ2KX2nP7pYKk")</f>
        <v>https://dexscreener.com/solana/BHFhXBTiFn9WHf1qZ8ewJfefnGKxEB7Cim1RgHfypump?maker=3Dp2NyiSx5Vc4b4jS6trW6Dh8RfDrmMiJ2KX2nP7pYKk</v>
      </c>
    </row>
    <row r="135" spans="1:13" x14ac:dyDescent="0.15">
      <c r="A135" t="s">
        <v>275</v>
      </c>
      <c r="B135" t="s">
        <v>276</v>
      </c>
      <c r="C135">
        <v>8</v>
      </c>
      <c r="D135">
        <v>-0.13300000000000001</v>
      </c>
      <c r="E135">
        <v>-1</v>
      </c>
      <c r="F135">
        <v>0.51300000000000001</v>
      </c>
      <c r="G135">
        <v>0.38</v>
      </c>
      <c r="H135">
        <v>1</v>
      </c>
      <c r="I135">
        <v>1</v>
      </c>
      <c r="J135">
        <v>-1</v>
      </c>
      <c r="K135">
        <v>-1</v>
      </c>
      <c r="L135" t="str">
        <f>HYPERLINK("https://www.defined.fi/sol/sS5GwArLDCnrwZU6cUCHN2hV4fVNoRj2sapgVBDpump?maker=3Dp2NyiSx5Vc4b4jS6trW6Dh8RfDrmMiJ2KX2nP7pYKk","https://www.defined.fi/sol/sS5GwArLDCnrwZU6cUCHN2hV4fVNoRj2sapgVBDpump?maker=3Dp2NyiSx5Vc4b4jS6trW6Dh8RfDrmMiJ2KX2nP7pYKk")</f>
        <v>https://www.defined.fi/sol/sS5GwArLDCnrwZU6cUCHN2hV4fVNoRj2sapgVBDpump?maker=3Dp2NyiSx5Vc4b4jS6trW6Dh8RfDrmMiJ2KX2nP7pYKk</v>
      </c>
      <c r="M135" t="str">
        <f>HYPERLINK("https://dexscreener.com/solana/sS5GwArLDCnrwZU6cUCHN2hV4fVNoRj2sapgVBDpump?maker=3Dp2NyiSx5Vc4b4jS6trW6Dh8RfDrmMiJ2KX2nP7pYKk","https://dexscreener.com/solana/sS5GwArLDCnrwZU6cUCHN2hV4fVNoRj2sapgVBDpump?maker=3Dp2NyiSx5Vc4b4jS6trW6Dh8RfDrmMiJ2KX2nP7pYKk")</f>
        <v>https://dexscreener.com/solana/sS5GwArLDCnrwZU6cUCHN2hV4fVNoRj2sapgVBDpump?maker=3Dp2NyiSx5Vc4b4jS6trW6Dh8RfDrmMiJ2KX2nP7pYKk</v>
      </c>
    </row>
    <row r="136" spans="1:13" x14ac:dyDescent="0.15">
      <c r="A136" t="s">
        <v>277</v>
      </c>
      <c r="B136" t="s">
        <v>278</v>
      </c>
      <c r="C136">
        <v>8</v>
      </c>
      <c r="D136">
        <v>-0.14499999999999999</v>
      </c>
      <c r="E136">
        <v>-1</v>
      </c>
      <c r="F136">
        <v>0.45900000000000002</v>
      </c>
      <c r="G136">
        <v>0.315</v>
      </c>
      <c r="H136">
        <v>1</v>
      </c>
      <c r="I136">
        <v>1</v>
      </c>
      <c r="J136">
        <v>-1</v>
      </c>
      <c r="K136">
        <v>-1</v>
      </c>
      <c r="L136" t="str">
        <f>HYPERLINK("https://www.defined.fi/sol/Ah9ZbY6VcE6hq9hjmx3je5xe9nXYkHLscN5rK82tpump?maker=3Dp2NyiSx5Vc4b4jS6trW6Dh8RfDrmMiJ2KX2nP7pYKk","https://www.defined.fi/sol/Ah9ZbY6VcE6hq9hjmx3je5xe9nXYkHLscN5rK82tpump?maker=3Dp2NyiSx5Vc4b4jS6trW6Dh8RfDrmMiJ2KX2nP7pYKk")</f>
        <v>https://www.defined.fi/sol/Ah9ZbY6VcE6hq9hjmx3je5xe9nXYkHLscN5rK82tpump?maker=3Dp2NyiSx5Vc4b4jS6trW6Dh8RfDrmMiJ2KX2nP7pYKk</v>
      </c>
      <c r="M136" t="str">
        <f>HYPERLINK("https://dexscreener.com/solana/Ah9ZbY6VcE6hq9hjmx3je5xe9nXYkHLscN5rK82tpump?maker=3Dp2NyiSx5Vc4b4jS6trW6Dh8RfDrmMiJ2KX2nP7pYKk","https://dexscreener.com/solana/Ah9ZbY6VcE6hq9hjmx3je5xe9nXYkHLscN5rK82tpump?maker=3Dp2NyiSx5Vc4b4jS6trW6Dh8RfDrmMiJ2KX2nP7pYKk")</f>
        <v>https://dexscreener.com/solana/Ah9ZbY6VcE6hq9hjmx3je5xe9nXYkHLscN5rK82tpump?maker=3Dp2NyiSx5Vc4b4jS6trW6Dh8RfDrmMiJ2KX2nP7pYKk</v>
      </c>
    </row>
    <row r="137" spans="1:13" x14ac:dyDescent="0.15">
      <c r="A137" t="s">
        <v>279</v>
      </c>
      <c r="B137" t="s">
        <v>280</v>
      </c>
      <c r="C137">
        <v>8</v>
      </c>
      <c r="D137">
        <v>-0.1</v>
      </c>
      <c r="E137">
        <v>-1</v>
      </c>
      <c r="F137">
        <v>0.93100000000000005</v>
      </c>
      <c r="G137">
        <v>0.83099999999999996</v>
      </c>
      <c r="H137">
        <v>2</v>
      </c>
      <c r="I137">
        <v>1</v>
      </c>
      <c r="J137">
        <v>-1</v>
      </c>
      <c r="K137">
        <v>-1</v>
      </c>
      <c r="L137" t="str">
        <f>HYPERLINK("https://www.defined.fi/sol/CVEfeqikD1mePnf6dgvSXUWkrM28hXCrW5orwJs6pump?maker=3Dp2NyiSx5Vc4b4jS6trW6Dh8RfDrmMiJ2KX2nP7pYKk","https://www.defined.fi/sol/CVEfeqikD1mePnf6dgvSXUWkrM28hXCrW5orwJs6pump?maker=3Dp2NyiSx5Vc4b4jS6trW6Dh8RfDrmMiJ2KX2nP7pYKk")</f>
        <v>https://www.defined.fi/sol/CVEfeqikD1mePnf6dgvSXUWkrM28hXCrW5orwJs6pump?maker=3Dp2NyiSx5Vc4b4jS6trW6Dh8RfDrmMiJ2KX2nP7pYKk</v>
      </c>
      <c r="M137" t="str">
        <f>HYPERLINK("https://dexscreener.com/solana/CVEfeqikD1mePnf6dgvSXUWkrM28hXCrW5orwJs6pump?maker=3Dp2NyiSx5Vc4b4jS6trW6Dh8RfDrmMiJ2KX2nP7pYKk","https://dexscreener.com/solana/CVEfeqikD1mePnf6dgvSXUWkrM28hXCrW5orwJs6pump?maker=3Dp2NyiSx5Vc4b4jS6trW6Dh8RfDrmMiJ2KX2nP7pYKk")</f>
        <v>https://dexscreener.com/solana/CVEfeqikD1mePnf6dgvSXUWkrM28hXCrW5orwJs6pump?maker=3Dp2NyiSx5Vc4b4jS6trW6Dh8RfDrmMiJ2KX2nP7pYKk</v>
      </c>
    </row>
    <row r="138" spans="1:13" x14ac:dyDescent="0.15">
      <c r="A138" t="s">
        <v>281</v>
      </c>
      <c r="B138" t="s">
        <v>282</v>
      </c>
      <c r="C138">
        <v>8</v>
      </c>
      <c r="D138">
        <v>-1.02</v>
      </c>
      <c r="E138">
        <v>-1</v>
      </c>
      <c r="F138">
        <v>2.8</v>
      </c>
      <c r="G138">
        <v>1.78</v>
      </c>
      <c r="H138">
        <v>3</v>
      </c>
      <c r="I138">
        <v>1</v>
      </c>
      <c r="J138">
        <v>-1</v>
      </c>
      <c r="K138">
        <v>-1</v>
      </c>
      <c r="L138" t="str">
        <f>HYPERLINK("https://www.defined.fi/sol/ZKGGE6yLAznq16LyAs3Va5LMf5QzdpaDWvKyZtMpump?maker=3Dp2NyiSx5Vc4b4jS6trW6Dh8RfDrmMiJ2KX2nP7pYKk","https://www.defined.fi/sol/ZKGGE6yLAznq16LyAs3Va5LMf5QzdpaDWvKyZtMpump?maker=3Dp2NyiSx5Vc4b4jS6trW6Dh8RfDrmMiJ2KX2nP7pYKk")</f>
        <v>https://www.defined.fi/sol/ZKGGE6yLAznq16LyAs3Va5LMf5QzdpaDWvKyZtMpump?maker=3Dp2NyiSx5Vc4b4jS6trW6Dh8RfDrmMiJ2KX2nP7pYKk</v>
      </c>
      <c r="M138" t="str">
        <f>HYPERLINK("https://dexscreener.com/solana/ZKGGE6yLAznq16LyAs3Va5LMf5QzdpaDWvKyZtMpump?maker=3Dp2NyiSx5Vc4b4jS6trW6Dh8RfDrmMiJ2KX2nP7pYKk","https://dexscreener.com/solana/ZKGGE6yLAznq16LyAs3Va5LMf5QzdpaDWvKyZtMpump?maker=3Dp2NyiSx5Vc4b4jS6trW6Dh8RfDrmMiJ2KX2nP7pYKk")</f>
        <v>https://dexscreener.com/solana/ZKGGE6yLAznq16LyAs3Va5LMf5QzdpaDWvKyZtMpump?maker=3Dp2NyiSx5Vc4b4jS6trW6Dh8RfDrmMiJ2KX2nP7pYKk</v>
      </c>
    </row>
    <row r="139" spans="1:13" x14ac:dyDescent="0.15">
      <c r="A139" t="s">
        <v>283</v>
      </c>
      <c r="B139" t="s">
        <v>284</v>
      </c>
      <c r="C139">
        <v>8</v>
      </c>
      <c r="D139">
        <v>-1.2E-2</v>
      </c>
      <c r="E139">
        <v>-1</v>
      </c>
      <c r="F139">
        <v>0.47299999999999998</v>
      </c>
      <c r="G139">
        <v>0.46100000000000002</v>
      </c>
      <c r="H139">
        <v>1</v>
      </c>
      <c r="I139">
        <v>1</v>
      </c>
      <c r="J139">
        <v>-1</v>
      </c>
      <c r="K139">
        <v>-1</v>
      </c>
      <c r="L139" t="str">
        <f>HYPERLINK("https://www.defined.fi/sol/DUEikfQrPaM5qnrjpmCsQ3gY4Tms9fwJoLmovvU6pump?maker=3Dp2NyiSx5Vc4b4jS6trW6Dh8RfDrmMiJ2KX2nP7pYKk","https://www.defined.fi/sol/DUEikfQrPaM5qnrjpmCsQ3gY4Tms9fwJoLmovvU6pump?maker=3Dp2NyiSx5Vc4b4jS6trW6Dh8RfDrmMiJ2KX2nP7pYKk")</f>
        <v>https://www.defined.fi/sol/DUEikfQrPaM5qnrjpmCsQ3gY4Tms9fwJoLmovvU6pump?maker=3Dp2NyiSx5Vc4b4jS6trW6Dh8RfDrmMiJ2KX2nP7pYKk</v>
      </c>
      <c r="M139" t="str">
        <f>HYPERLINK("https://dexscreener.com/solana/DUEikfQrPaM5qnrjpmCsQ3gY4Tms9fwJoLmovvU6pump?maker=3Dp2NyiSx5Vc4b4jS6trW6Dh8RfDrmMiJ2KX2nP7pYKk","https://dexscreener.com/solana/DUEikfQrPaM5qnrjpmCsQ3gY4Tms9fwJoLmovvU6pump?maker=3Dp2NyiSx5Vc4b4jS6trW6Dh8RfDrmMiJ2KX2nP7pYKk")</f>
        <v>https://dexscreener.com/solana/DUEikfQrPaM5qnrjpmCsQ3gY4Tms9fwJoLmovvU6pump?maker=3Dp2NyiSx5Vc4b4jS6trW6Dh8RfDrmMiJ2KX2nP7pYKk</v>
      </c>
    </row>
    <row r="140" spans="1:13" x14ac:dyDescent="0.15">
      <c r="A140" t="s">
        <v>285</v>
      </c>
      <c r="B140" t="s">
        <v>286</v>
      </c>
      <c r="C140">
        <v>8</v>
      </c>
      <c r="D140">
        <v>2.44</v>
      </c>
      <c r="E140">
        <v>0.65</v>
      </c>
      <c r="F140">
        <v>3.76</v>
      </c>
      <c r="G140">
        <v>6.19</v>
      </c>
      <c r="H140">
        <v>6</v>
      </c>
      <c r="I140">
        <v>5</v>
      </c>
      <c r="J140">
        <v>-1</v>
      </c>
      <c r="K140">
        <v>-1</v>
      </c>
      <c r="L140" t="str">
        <f>HYPERLINK("https://www.defined.fi/sol/8HfFvgutvKBjdbTqm8h6qZ2VSJ3TxwrZxHT3m34Cpump?maker=3Dp2NyiSx5Vc4b4jS6trW6Dh8RfDrmMiJ2KX2nP7pYKk","https://www.defined.fi/sol/8HfFvgutvKBjdbTqm8h6qZ2VSJ3TxwrZxHT3m34Cpump?maker=3Dp2NyiSx5Vc4b4jS6trW6Dh8RfDrmMiJ2KX2nP7pYKk")</f>
        <v>https://www.defined.fi/sol/8HfFvgutvKBjdbTqm8h6qZ2VSJ3TxwrZxHT3m34Cpump?maker=3Dp2NyiSx5Vc4b4jS6trW6Dh8RfDrmMiJ2KX2nP7pYKk</v>
      </c>
      <c r="M140" t="str">
        <f>HYPERLINK("https://dexscreener.com/solana/8HfFvgutvKBjdbTqm8h6qZ2VSJ3TxwrZxHT3m34Cpump?maker=3Dp2NyiSx5Vc4b4jS6trW6Dh8RfDrmMiJ2KX2nP7pYKk","https://dexscreener.com/solana/8HfFvgutvKBjdbTqm8h6qZ2VSJ3TxwrZxHT3m34Cpump?maker=3Dp2NyiSx5Vc4b4jS6trW6Dh8RfDrmMiJ2KX2nP7pYKk")</f>
        <v>https://dexscreener.com/solana/8HfFvgutvKBjdbTqm8h6qZ2VSJ3TxwrZxHT3m34Cpump?maker=3Dp2NyiSx5Vc4b4jS6trW6Dh8RfDrmMiJ2KX2nP7pYKk</v>
      </c>
    </row>
    <row r="141" spans="1:13" x14ac:dyDescent="0.15">
      <c r="A141" t="s">
        <v>287</v>
      </c>
      <c r="B141" t="s">
        <v>288</v>
      </c>
      <c r="C141">
        <v>8</v>
      </c>
      <c r="D141">
        <v>-6.8000000000000005E-2</v>
      </c>
      <c r="E141">
        <v>-1</v>
      </c>
      <c r="F141">
        <v>0.48299999999999998</v>
      </c>
      <c r="G141">
        <v>0.41499999999999998</v>
      </c>
      <c r="H141">
        <v>1</v>
      </c>
      <c r="I141">
        <v>1</v>
      </c>
      <c r="J141">
        <v>-1</v>
      </c>
      <c r="K141">
        <v>-1</v>
      </c>
      <c r="L141" t="str">
        <f>HYPERLINK("https://www.defined.fi/sol/3nPTEtbcQodbrNuAkMTQ8jtLFVAsVqvrRNW92KvXpump?maker=3Dp2NyiSx5Vc4b4jS6trW6Dh8RfDrmMiJ2KX2nP7pYKk","https://www.defined.fi/sol/3nPTEtbcQodbrNuAkMTQ8jtLFVAsVqvrRNW92KvXpump?maker=3Dp2NyiSx5Vc4b4jS6trW6Dh8RfDrmMiJ2KX2nP7pYKk")</f>
        <v>https://www.defined.fi/sol/3nPTEtbcQodbrNuAkMTQ8jtLFVAsVqvrRNW92KvXpump?maker=3Dp2NyiSx5Vc4b4jS6trW6Dh8RfDrmMiJ2KX2nP7pYKk</v>
      </c>
      <c r="M141" t="str">
        <f>HYPERLINK("https://dexscreener.com/solana/3nPTEtbcQodbrNuAkMTQ8jtLFVAsVqvrRNW92KvXpump?maker=3Dp2NyiSx5Vc4b4jS6trW6Dh8RfDrmMiJ2KX2nP7pYKk","https://dexscreener.com/solana/3nPTEtbcQodbrNuAkMTQ8jtLFVAsVqvrRNW92KvXpump?maker=3Dp2NyiSx5Vc4b4jS6trW6Dh8RfDrmMiJ2KX2nP7pYKk")</f>
        <v>https://dexscreener.com/solana/3nPTEtbcQodbrNuAkMTQ8jtLFVAsVqvrRNW92KvXpump?maker=3Dp2NyiSx5Vc4b4jS6trW6Dh8RfDrmMiJ2KX2nP7pYKk</v>
      </c>
    </row>
    <row r="142" spans="1:13" x14ac:dyDescent="0.15">
      <c r="A142" t="s">
        <v>289</v>
      </c>
      <c r="B142" t="s">
        <v>290</v>
      </c>
      <c r="C142">
        <v>8</v>
      </c>
      <c r="D142">
        <v>-2.5999999999999999E-2</v>
      </c>
      <c r="E142">
        <v>-1</v>
      </c>
      <c r="F142">
        <v>0.46200000000000002</v>
      </c>
      <c r="G142">
        <v>0.436</v>
      </c>
      <c r="H142">
        <v>3</v>
      </c>
      <c r="I142">
        <v>1</v>
      </c>
      <c r="J142">
        <v>-1</v>
      </c>
      <c r="K142">
        <v>-1</v>
      </c>
      <c r="L142" t="str">
        <f>HYPERLINK("https://www.defined.fi/sol/ELd5mMPhMGSqLo14D8p2b4Pt9WcHzkzfBs6UqRB1pump?maker=3Dp2NyiSx5Vc4b4jS6trW6Dh8RfDrmMiJ2KX2nP7pYKk","https://www.defined.fi/sol/ELd5mMPhMGSqLo14D8p2b4Pt9WcHzkzfBs6UqRB1pump?maker=3Dp2NyiSx5Vc4b4jS6trW6Dh8RfDrmMiJ2KX2nP7pYKk")</f>
        <v>https://www.defined.fi/sol/ELd5mMPhMGSqLo14D8p2b4Pt9WcHzkzfBs6UqRB1pump?maker=3Dp2NyiSx5Vc4b4jS6trW6Dh8RfDrmMiJ2KX2nP7pYKk</v>
      </c>
      <c r="M142" t="str">
        <f>HYPERLINK("https://dexscreener.com/solana/ELd5mMPhMGSqLo14D8p2b4Pt9WcHzkzfBs6UqRB1pump?maker=3Dp2NyiSx5Vc4b4jS6trW6Dh8RfDrmMiJ2KX2nP7pYKk","https://dexscreener.com/solana/ELd5mMPhMGSqLo14D8p2b4Pt9WcHzkzfBs6UqRB1pump?maker=3Dp2NyiSx5Vc4b4jS6trW6Dh8RfDrmMiJ2KX2nP7pYKk")</f>
        <v>https://dexscreener.com/solana/ELd5mMPhMGSqLo14D8p2b4Pt9WcHzkzfBs6UqRB1pump?maker=3Dp2NyiSx5Vc4b4jS6trW6Dh8RfDrmMiJ2KX2nP7pYKk</v>
      </c>
    </row>
    <row r="143" spans="1:13" x14ac:dyDescent="0.15">
      <c r="A143" t="s">
        <v>291</v>
      </c>
      <c r="B143" t="s">
        <v>292</v>
      </c>
      <c r="C143">
        <v>8</v>
      </c>
      <c r="D143">
        <v>-0.35499999999999998</v>
      </c>
      <c r="E143">
        <v>-1</v>
      </c>
      <c r="F143">
        <v>0.45700000000000002</v>
      </c>
      <c r="G143">
        <v>0.10199999999999999</v>
      </c>
      <c r="H143">
        <v>1</v>
      </c>
      <c r="I143">
        <v>1</v>
      </c>
      <c r="J143">
        <v>-1</v>
      </c>
      <c r="K143">
        <v>-1</v>
      </c>
      <c r="L143" t="str">
        <f>HYPERLINK("https://www.defined.fi/sol/pQzt1YQQC14bCaEmyYYaZPVnKbU3adwUa865Hkmpump?maker=3Dp2NyiSx5Vc4b4jS6trW6Dh8RfDrmMiJ2KX2nP7pYKk","https://www.defined.fi/sol/pQzt1YQQC14bCaEmyYYaZPVnKbU3adwUa865Hkmpump?maker=3Dp2NyiSx5Vc4b4jS6trW6Dh8RfDrmMiJ2KX2nP7pYKk")</f>
        <v>https://www.defined.fi/sol/pQzt1YQQC14bCaEmyYYaZPVnKbU3adwUa865Hkmpump?maker=3Dp2NyiSx5Vc4b4jS6trW6Dh8RfDrmMiJ2KX2nP7pYKk</v>
      </c>
      <c r="M143" t="str">
        <f>HYPERLINK("https://dexscreener.com/solana/pQzt1YQQC14bCaEmyYYaZPVnKbU3adwUa865Hkmpump?maker=3Dp2NyiSx5Vc4b4jS6trW6Dh8RfDrmMiJ2KX2nP7pYKk","https://dexscreener.com/solana/pQzt1YQQC14bCaEmyYYaZPVnKbU3adwUa865Hkmpump?maker=3Dp2NyiSx5Vc4b4jS6trW6Dh8RfDrmMiJ2KX2nP7pYKk")</f>
        <v>https://dexscreener.com/solana/pQzt1YQQC14bCaEmyYYaZPVnKbU3adwUa865Hkmpump?maker=3Dp2NyiSx5Vc4b4jS6trW6Dh8RfDrmMiJ2KX2nP7pYKk</v>
      </c>
    </row>
    <row r="144" spans="1:13" x14ac:dyDescent="0.15">
      <c r="A144" t="s">
        <v>293</v>
      </c>
      <c r="B144" t="s">
        <v>294</v>
      </c>
      <c r="C144">
        <v>8</v>
      </c>
      <c r="D144">
        <v>-0.13100000000000001</v>
      </c>
      <c r="E144">
        <v>-1</v>
      </c>
      <c r="F144">
        <v>2.35</v>
      </c>
      <c r="G144">
        <v>2.2200000000000002</v>
      </c>
      <c r="H144">
        <v>4</v>
      </c>
      <c r="I144">
        <v>1</v>
      </c>
      <c r="J144">
        <v>-1</v>
      </c>
      <c r="K144">
        <v>-1</v>
      </c>
      <c r="L144" t="str">
        <f>HYPERLINK("https://www.defined.fi/sol/4aWDoTXpVhj4A46nXoCL3cDayA3Muj8qfmUsTcy2pump?maker=3Dp2NyiSx5Vc4b4jS6trW6Dh8RfDrmMiJ2KX2nP7pYKk","https://www.defined.fi/sol/4aWDoTXpVhj4A46nXoCL3cDayA3Muj8qfmUsTcy2pump?maker=3Dp2NyiSx5Vc4b4jS6trW6Dh8RfDrmMiJ2KX2nP7pYKk")</f>
        <v>https://www.defined.fi/sol/4aWDoTXpVhj4A46nXoCL3cDayA3Muj8qfmUsTcy2pump?maker=3Dp2NyiSx5Vc4b4jS6trW6Dh8RfDrmMiJ2KX2nP7pYKk</v>
      </c>
      <c r="M144" t="str">
        <f>HYPERLINK("https://dexscreener.com/solana/4aWDoTXpVhj4A46nXoCL3cDayA3Muj8qfmUsTcy2pump?maker=3Dp2NyiSx5Vc4b4jS6trW6Dh8RfDrmMiJ2KX2nP7pYKk","https://dexscreener.com/solana/4aWDoTXpVhj4A46nXoCL3cDayA3Muj8qfmUsTcy2pump?maker=3Dp2NyiSx5Vc4b4jS6trW6Dh8RfDrmMiJ2KX2nP7pYKk")</f>
        <v>https://dexscreener.com/solana/4aWDoTXpVhj4A46nXoCL3cDayA3Muj8qfmUsTcy2pump?maker=3Dp2NyiSx5Vc4b4jS6trW6Dh8RfDrmMiJ2KX2nP7pYKk</v>
      </c>
    </row>
    <row r="145" spans="1:13" x14ac:dyDescent="0.15">
      <c r="A145" t="s">
        <v>295</v>
      </c>
      <c r="B145" t="s">
        <v>296</v>
      </c>
      <c r="C145">
        <v>8</v>
      </c>
      <c r="D145">
        <v>-1.47</v>
      </c>
      <c r="E145">
        <v>-1</v>
      </c>
      <c r="F145">
        <v>3.48</v>
      </c>
      <c r="G145">
        <v>2.0099999999999998</v>
      </c>
      <c r="H145">
        <v>2</v>
      </c>
      <c r="I145">
        <v>1</v>
      </c>
      <c r="J145">
        <v>-1</v>
      </c>
      <c r="K145">
        <v>-1</v>
      </c>
      <c r="L145" t="str">
        <f>HYPERLINK("https://www.defined.fi/sol/6Aps1anQZYD2pwXzCw6Uyp3gzseTzNB4dti9m6rtod8x?maker=3Dp2NyiSx5Vc4b4jS6trW6Dh8RfDrmMiJ2KX2nP7pYKk","https://www.defined.fi/sol/6Aps1anQZYD2pwXzCw6Uyp3gzseTzNB4dti9m6rtod8x?maker=3Dp2NyiSx5Vc4b4jS6trW6Dh8RfDrmMiJ2KX2nP7pYKk")</f>
        <v>https://www.defined.fi/sol/6Aps1anQZYD2pwXzCw6Uyp3gzseTzNB4dti9m6rtod8x?maker=3Dp2NyiSx5Vc4b4jS6trW6Dh8RfDrmMiJ2KX2nP7pYKk</v>
      </c>
      <c r="M145" t="str">
        <f>HYPERLINK("https://dexscreener.com/solana/6Aps1anQZYD2pwXzCw6Uyp3gzseTzNB4dti9m6rtod8x?maker=3Dp2NyiSx5Vc4b4jS6trW6Dh8RfDrmMiJ2KX2nP7pYKk","https://dexscreener.com/solana/6Aps1anQZYD2pwXzCw6Uyp3gzseTzNB4dti9m6rtod8x?maker=3Dp2NyiSx5Vc4b4jS6trW6Dh8RfDrmMiJ2KX2nP7pYKk")</f>
        <v>https://dexscreener.com/solana/6Aps1anQZYD2pwXzCw6Uyp3gzseTzNB4dti9m6rtod8x?maker=3Dp2NyiSx5Vc4b4jS6trW6Dh8RfDrmMiJ2KX2nP7pYKk</v>
      </c>
    </row>
    <row r="146" spans="1:13" x14ac:dyDescent="0.15">
      <c r="A146" t="s">
        <v>297</v>
      </c>
      <c r="B146" t="s">
        <v>298</v>
      </c>
      <c r="C146">
        <v>8</v>
      </c>
      <c r="D146">
        <v>-0.38700000000000001</v>
      </c>
      <c r="E146">
        <v>-1</v>
      </c>
      <c r="F146">
        <v>0.98699999999999999</v>
      </c>
      <c r="G146">
        <v>0.6</v>
      </c>
      <c r="H146">
        <v>1</v>
      </c>
      <c r="I146">
        <v>1</v>
      </c>
      <c r="J146">
        <v>-1</v>
      </c>
      <c r="K146">
        <v>-1</v>
      </c>
      <c r="L146" t="str">
        <f>HYPERLINK("https://www.defined.fi/sol/5hiNSTA6xkm9oPERYbyAvX9EbESPy7rDSymiB559pump?maker=3Dp2NyiSx5Vc4b4jS6trW6Dh8RfDrmMiJ2KX2nP7pYKk","https://www.defined.fi/sol/5hiNSTA6xkm9oPERYbyAvX9EbESPy7rDSymiB559pump?maker=3Dp2NyiSx5Vc4b4jS6trW6Dh8RfDrmMiJ2KX2nP7pYKk")</f>
        <v>https://www.defined.fi/sol/5hiNSTA6xkm9oPERYbyAvX9EbESPy7rDSymiB559pump?maker=3Dp2NyiSx5Vc4b4jS6trW6Dh8RfDrmMiJ2KX2nP7pYKk</v>
      </c>
      <c r="M146" t="str">
        <f>HYPERLINK("https://dexscreener.com/solana/5hiNSTA6xkm9oPERYbyAvX9EbESPy7rDSymiB559pump?maker=3Dp2NyiSx5Vc4b4jS6trW6Dh8RfDrmMiJ2KX2nP7pYKk","https://dexscreener.com/solana/5hiNSTA6xkm9oPERYbyAvX9EbESPy7rDSymiB559pump?maker=3Dp2NyiSx5Vc4b4jS6trW6Dh8RfDrmMiJ2KX2nP7pYKk")</f>
        <v>https://dexscreener.com/solana/5hiNSTA6xkm9oPERYbyAvX9EbESPy7rDSymiB559pump?maker=3Dp2NyiSx5Vc4b4jS6trW6Dh8RfDrmMiJ2KX2nP7pYKk</v>
      </c>
    </row>
    <row r="147" spans="1:13" x14ac:dyDescent="0.15">
      <c r="A147" t="s">
        <v>299</v>
      </c>
      <c r="B147" t="s">
        <v>300</v>
      </c>
      <c r="C147">
        <v>8</v>
      </c>
      <c r="D147">
        <v>-1.07</v>
      </c>
      <c r="E147">
        <v>-1</v>
      </c>
      <c r="F147">
        <v>3.33</v>
      </c>
      <c r="G147">
        <v>2.2599999999999998</v>
      </c>
      <c r="H147">
        <v>4</v>
      </c>
      <c r="I147">
        <v>1</v>
      </c>
      <c r="J147">
        <v>-1</v>
      </c>
      <c r="K147">
        <v>-1</v>
      </c>
      <c r="L147" t="str">
        <f>HYPERLINK("https://www.defined.fi/sol/HBksDA7USdNbHE9xFWTf1d1HewugtGwKXZ1nS2dppump?maker=3Dp2NyiSx5Vc4b4jS6trW6Dh8RfDrmMiJ2KX2nP7pYKk","https://www.defined.fi/sol/HBksDA7USdNbHE9xFWTf1d1HewugtGwKXZ1nS2dppump?maker=3Dp2NyiSx5Vc4b4jS6trW6Dh8RfDrmMiJ2KX2nP7pYKk")</f>
        <v>https://www.defined.fi/sol/HBksDA7USdNbHE9xFWTf1d1HewugtGwKXZ1nS2dppump?maker=3Dp2NyiSx5Vc4b4jS6trW6Dh8RfDrmMiJ2KX2nP7pYKk</v>
      </c>
      <c r="M147" t="str">
        <f>HYPERLINK("https://dexscreener.com/solana/HBksDA7USdNbHE9xFWTf1d1HewugtGwKXZ1nS2dppump?maker=3Dp2NyiSx5Vc4b4jS6trW6Dh8RfDrmMiJ2KX2nP7pYKk","https://dexscreener.com/solana/HBksDA7USdNbHE9xFWTf1d1HewugtGwKXZ1nS2dppump?maker=3Dp2NyiSx5Vc4b4jS6trW6Dh8RfDrmMiJ2KX2nP7pYKk")</f>
        <v>https://dexscreener.com/solana/HBksDA7USdNbHE9xFWTf1d1HewugtGwKXZ1nS2dppump?maker=3Dp2NyiSx5Vc4b4jS6trW6Dh8RfDrmMiJ2KX2nP7pYKk</v>
      </c>
    </row>
    <row r="148" spans="1:13" x14ac:dyDescent="0.15">
      <c r="A148" t="s">
        <v>301</v>
      </c>
      <c r="B148" t="s">
        <v>302</v>
      </c>
      <c r="C148">
        <v>8</v>
      </c>
      <c r="D148">
        <v>-0.72599999999999998</v>
      </c>
      <c r="E148">
        <v>-1</v>
      </c>
      <c r="F148">
        <v>1.87</v>
      </c>
      <c r="G148">
        <v>1.1399999999999999</v>
      </c>
      <c r="H148">
        <v>2</v>
      </c>
      <c r="I148">
        <v>1</v>
      </c>
      <c r="J148">
        <v>-1</v>
      </c>
      <c r="K148">
        <v>-1</v>
      </c>
      <c r="L148" t="str">
        <f>HYPERLINK("https://www.defined.fi/sol/A3x5tdfa9ZZNNsqPKTTDizWYEVBRaeCxp1FVnvn1pump?maker=3Dp2NyiSx5Vc4b4jS6trW6Dh8RfDrmMiJ2KX2nP7pYKk","https://www.defined.fi/sol/A3x5tdfa9ZZNNsqPKTTDizWYEVBRaeCxp1FVnvn1pump?maker=3Dp2NyiSx5Vc4b4jS6trW6Dh8RfDrmMiJ2KX2nP7pYKk")</f>
        <v>https://www.defined.fi/sol/A3x5tdfa9ZZNNsqPKTTDizWYEVBRaeCxp1FVnvn1pump?maker=3Dp2NyiSx5Vc4b4jS6trW6Dh8RfDrmMiJ2KX2nP7pYKk</v>
      </c>
      <c r="M148" t="str">
        <f>HYPERLINK("https://dexscreener.com/solana/A3x5tdfa9ZZNNsqPKTTDizWYEVBRaeCxp1FVnvn1pump?maker=3Dp2NyiSx5Vc4b4jS6trW6Dh8RfDrmMiJ2KX2nP7pYKk","https://dexscreener.com/solana/A3x5tdfa9ZZNNsqPKTTDizWYEVBRaeCxp1FVnvn1pump?maker=3Dp2NyiSx5Vc4b4jS6trW6Dh8RfDrmMiJ2KX2nP7pYKk")</f>
        <v>https://dexscreener.com/solana/A3x5tdfa9ZZNNsqPKTTDizWYEVBRaeCxp1FVnvn1pump?maker=3Dp2NyiSx5Vc4b4jS6trW6Dh8RfDrmMiJ2KX2nP7pYKk</v>
      </c>
    </row>
    <row r="149" spans="1:13" x14ac:dyDescent="0.15">
      <c r="A149" t="s">
        <v>303</v>
      </c>
      <c r="B149" t="s">
        <v>304</v>
      </c>
      <c r="C149">
        <v>8</v>
      </c>
      <c r="D149">
        <v>2.8</v>
      </c>
      <c r="E149">
        <v>1.48</v>
      </c>
      <c r="F149">
        <v>1.89</v>
      </c>
      <c r="G149">
        <v>4.6900000000000004</v>
      </c>
      <c r="H149">
        <v>4</v>
      </c>
      <c r="I149">
        <v>3</v>
      </c>
      <c r="J149">
        <v>-1</v>
      </c>
      <c r="K149">
        <v>-1</v>
      </c>
      <c r="L149" t="str">
        <f>HYPERLINK("https://www.defined.fi/sol/7CgKnUxxHB5HG598hyhJfqbB47gN2Fdr7TN7WrTjpump?maker=3Dp2NyiSx5Vc4b4jS6trW6Dh8RfDrmMiJ2KX2nP7pYKk","https://www.defined.fi/sol/7CgKnUxxHB5HG598hyhJfqbB47gN2Fdr7TN7WrTjpump?maker=3Dp2NyiSx5Vc4b4jS6trW6Dh8RfDrmMiJ2KX2nP7pYKk")</f>
        <v>https://www.defined.fi/sol/7CgKnUxxHB5HG598hyhJfqbB47gN2Fdr7TN7WrTjpump?maker=3Dp2NyiSx5Vc4b4jS6trW6Dh8RfDrmMiJ2KX2nP7pYKk</v>
      </c>
      <c r="M149" t="str">
        <f>HYPERLINK("https://dexscreener.com/solana/7CgKnUxxHB5HG598hyhJfqbB47gN2Fdr7TN7WrTjpump?maker=3Dp2NyiSx5Vc4b4jS6trW6Dh8RfDrmMiJ2KX2nP7pYKk","https://dexscreener.com/solana/7CgKnUxxHB5HG598hyhJfqbB47gN2Fdr7TN7WrTjpump?maker=3Dp2NyiSx5Vc4b4jS6trW6Dh8RfDrmMiJ2KX2nP7pYKk")</f>
        <v>https://dexscreener.com/solana/7CgKnUxxHB5HG598hyhJfqbB47gN2Fdr7TN7WrTjpump?maker=3Dp2NyiSx5Vc4b4jS6trW6Dh8RfDrmMiJ2KX2nP7pYKk</v>
      </c>
    </row>
    <row r="150" spans="1:13" x14ac:dyDescent="0.15">
      <c r="A150" t="s">
        <v>305</v>
      </c>
      <c r="B150" t="s">
        <v>306</v>
      </c>
      <c r="C150">
        <v>8</v>
      </c>
      <c r="D150">
        <v>-0.16600000000000001</v>
      </c>
      <c r="E150">
        <v>-1</v>
      </c>
      <c r="F150">
        <v>0.45900000000000002</v>
      </c>
      <c r="G150">
        <v>0.29299999999999998</v>
      </c>
      <c r="H150">
        <v>1</v>
      </c>
      <c r="I150">
        <v>1</v>
      </c>
      <c r="J150">
        <v>-1</v>
      </c>
      <c r="K150">
        <v>-1</v>
      </c>
      <c r="L150" t="str">
        <f>HYPERLINK("https://www.defined.fi/sol/BvWryo31smcVWaZXCvacfTPq1zNzvP5Rt3wkRv2Jpump?maker=3Dp2NyiSx5Vc4b4jS6trW6Dh8RfDrmMiJ2KX2nP7pYKk","https://www.defined.fi/sol/BvWryo31smcVWaZXCvacfTPq1zNzvP5Rt3wkRv2Jpump?maker=3Dp2NyiSx5Vc4b4jS6trW6Dh8RfDrmMiJ2KX2nP7pYKk")</f>
        <v>https://www.defined.fi/sol/BvWryo31smcVWaZXCvacfTPq1zNzvP5Rt3wkRv2Jpump?maker=3Dp2NyiSx5Vc4b4jS6trW6Dh8RfDrmMiJ2KX2nP7pYKk</v>
      </c>
      <c r="M150" t="str">
        <f>HYPERLINK("https://dexscreener.com/solana/BvWryo31smcVWaZXCvacfTPq1zNzvP5Rt3wkRv2Jpump?maker=3Dp2NyiSx5Vc4b4jS6trW6Dh8RfDrmMiJ2KX2nP7pYKk","https://dexscreener.com/solana/BvWryo31smcVWaZXCvacfTPq1zNzvP5Rt3wkRv2Jpump?maker=3Dp2NyiSx5Vc4b4jS6trW6Dh8RfDrmMiJ2KX2nP7pYKk")</f>
        <v>https://dexscreener.com/solana/BvWryo31smcVWaZXCvacfTPq1zNzvP5Rt3wkRv2Jpump?maker=3Dp2NyiSx5Vc4b4jS6trW6Dh8RfDrmMiJ2KX2nP7pYKk</v>
      </c>
    </row>
    <row r="151" spans="1:13" x14ac:dyDescent="0.15">
      <c r="A151" t="s">
        <v>307</v>
      </c>
      <c r="B151" t="s">
        <v>308</v>
      </c>
      <c r="C151">
        <v>8</v>
      </c>
      <c r="D151">
        <v>-0.58299999999999996</v>
      </c>
      <c r="E151">
        <v>-1</v>
      </c>
      <c r="F151">
        <v>1.88</v>
      </c>
      <c r="G151">
        <v>1.3</v>
      </c>
      <c r="H151">
        <v>3</v>
      </c>
      <c r="I151">
        <v>1</v>
      </c>
      <c r="J151">
        <v>-1</v>
      </c>
      <c r="K151">
        <v>-1</v>
      </c>
      <c r="L151" t="str">
        <f>HYPERLINK("https://www.defined.fi/sol/6EcAuK8dKserezMtv9zB2yyco2LNkDF4tm3B4rPRpump?maker=3Dp2NyiSx5Vc4b4jS6trW6Dh8RfDrmMiJ2KX2nP7pYKk","https://www.defined.fi/sol/6EcAuK8dKserezMtv9zB2yyco2LNkDF4tm3B4rPRpump?maker=3Dp2NyiSx5Vc4b4jS6trW6Dh8RfDrmMiJ2KX2nP7pYKk")</f>
        <v>https://www.defined.fi/sol/6EcAuK8dKserezMtv9zB2yyco2LNkDF4tm3B4rPRpump?maker=3Dp2NyiSx5Vc4b4jS6trW6Dh8RfDrmMiJ2KX2nP7pYKk</v>
      </c>
      <c r="M151" t="str">
        <f>HYPERLINK("https://dexscreener.com/solana/6EcAuK8dKserezMtv9zB2yyco2LNkDF4tm3B4rPRpump?maker=3Dp2NyiSx5Vc4b4jS6trW6Dh8RfDrmMiJ2KX2nP7pYKk","https://dexscreener.com/solana/6EcAuK8dKserezMtv9zB2yyco2LNkDF4tm3B4rPRpump?maker=3Dp2NyiSx5Vc4b4jS6trW6Dh8RfDrmMiJ2KX2nP7pYKk")</f>
        <v>https://dexscreener.com/solana/6EcAuK8dKserezMtv9zB2yyco2LNkDF4tm3B4rPRpump?maker=3Dp2NyiSx5Vc4b4jS6trW6Dh8RfDrmMiJ2KX2nP7pYKk</v>
      </c>
    </row>
    <row r="152" spans="1:13" x14ac:dyDescent="0.15">
      <c r="A152" t="s">
        <v>309</v>
      </c>
      <c r="B152" t="s">
        <v>310</v>
      </c>
      <c r="C152">
        <v>8</v>
      </c>
      <c r="D152">
        <v>-5.38</v>
      </c>
      <c r="E152">
        <v>-0.56000000000000005</v>
      </c>
      <c r="F152">
        <v>9.66</v>
      </c>
      <c r="G152">
        <v>4.29</v>
      </c>
      <c r="H152">
        <v>6</v>
      </c>
      <c r="I152">
        <v>2</v>
      </c>
      <c r="J152">
        <v>-1</v>
      </c>
      <c r="K152">
        <v>-1</v>
      </c>
      <c r="L152" t="str">
        <f>HYPERLINK("https://www.defined.fi/sol/41ogcpM8btW6s33SVNM7spBAQQm1ZVdmuDabLLi9pump?maker=3Dp2NyiSx5Vc4b4jS6trW6Dh8RfDrmMiJ2KX2nP7pYKk","https://www.defined.fi/sol/41ogcpM8btW6s33SVNM7spBAQQm1ZVdmuDabLLi9pump?maker=3Dp2NyiSx5Vc4b4jS6trW6Dh8RfDrmMiJ2KX2nP7pYKk")</f>
        <v>https://www.defined.fi/sol/41ogcpM8btW6s33SVNM7spBAQQm1ZVdmuDabLLi9pump?maker=3Dp2NyiSx5Vc4b4jS6trW6Dh8RfDrmMiJ2KX2nP7pYKk</v>
      </c>
      <c r="M152" t="str">
        <f>HYPERLINK("https://dexscreener.com/solana/41ogcpM8btW6s33SVNM7spBAQQm1ZVdmuDabLLi9pump?maker=3Dp2NyiSx5Vc4b4jS6trW6Dh8RfDrmMiJ2KX2nP7pYKk","https://dexscreener.com/solana/41ogcpM8btW6s33SVNM7spBAQQm1ZVdmuDabLLi9pump?maker=3Dp2NyiSx5Vc4b4jS6trW6Dh8RfDrmMiJ2KX2nP7pYKk")</f>
        <v>https://dexscreener.com/solana/41ogcpM8btW6s33SVNM7spBAQQm1ZVdmuDabLLi9pump?maker=3Dp2NyiSx5Vc4b4jS6trW6Dh8RfDrmMiJ2KX2nP7pYKk</v>
      </c>
    </row>
    <row r="153" spans="1:13" x14ac:dyDescent="0.15">
      <c r="A153" t="s">
        <v>311</v>
      </c>
      <c r="B153" t="s">
        <v>312</v>
      </c>
      <c r="C153">
        <v>8</v>
      </c>
      <c r="D153">
        <v>-3.3000000000000002E-2</v>
      </c>
      <c r="E153">
        <v>-1</v>
      </c>
      <c r="F153">
        <v>0.34899999999999998</v>
      </c>
      <c r="G153">
        <v>0.316</v>
      </c>
      <c r="H153">
        <v>1</v>
      </c>
      <c r="I153">
        <v>1</v>
      </c>
      <c r="J153">
        <v>-1</v>
      </c>
      <c r="K153">
        <v>-1</v>
      </c>
      <c r="L153" t="str">
        <f>HYPERLINK("https://www.defined.fi/sol/8S4EGngWEB1wGXiSp1wNNjbqHeBqKGB3e488tPVepump?maker=3Dp2NyiSx5Vc4b4jS6trW6Dh8RfDrmMiJ2KX2nP7pYKk","https://www.defined.fi/sol/8S4EGngWEB1wGXiSp1wNNjbqHeBqKGB3e488tPVepump?maker=3Dp2NyiSx5Vc4b4jS6trW6Dh8RfDrmMiJ2KX2nP7pYKk")</f>
        <v>https://www.defined.fi/sol/8S4EGngWEB1wGXiSp1wNNjbqHeBqKGB3e488tPVepump?maker=3Dp2NyiSx5Vc4b4jS6trW6Dh8RfDrmMiJ2KX2nP7pYKk</v>
      </c>
      <c r="M153" t="str">
        <f>HYPERLINK("https://dexscreener.com/solana/8S4EGngWEB1wGXiSp1wNNjbqHeBqKGB3e488tPVepump?maker=3Dp2NyiSx5Vc4b4jS6trW6Dh8RfDrmMiJ2KX2nP7pYKk","https://dexscreener.com/solana/8S4EGngWEB1wGXiSp1wNNjbqHeBqKGB3e488tPVepump?maker=3Dp2NyiSx5Vc4b4jS6trW6Dh8RfDrmMiJ2KX2nP7pYKk")</f>
        <v>https://dexscreener.com/solana/8S4EGngWEB1wGXiSp1wNNjbqHeBqKGB3e488tPVepump?maker=3Dp2NyiSx5Vc4b4jS6trW6Dh8RfDrmMiJ2KX2nP7pYKk</v>
      </c>
    </row>
    <row r="154" spans="1:13" x14ac:dyDescent="0.15">
      <c r="A154" t="s">
        <v>313</v>
      </c>
      <c r="B154" t="s">
        <v>314</v>
      </c>
      <c r="C154">
        <v>8</v>
      </c>
      <c r="D154">
        <v>-0.41799999999999998</v>
      </c>
      <c r="E154">
        <v>-1</v>
      </c>
      <c r="F154">
        <v>1.95</v>
      </c>
      <c r="G154">
        <v>1.53</v>
      </c>
      <c r="H154">
        <v>4</v>
      </c>
      <c r="I154">
        <v>1</v>
      </c>
      <c r="J154">
        <v>-1</v>
      </c>
      <c r="K154">
        <v>-1</v>
      </c>
      <c r="L154" t="str">
        <f>HYPERLINK("https://www.defined.fi/sol/8YAJiw48i648XwvbF3rsKm6w3WL4dmaE4dNR2HSTpump?maker=3Dp2NyiSx5Vc4b4jS6trW6Dh8RfDrmMiJ2KX2nP7pYKk","https://www.defined.fi/sol/8YAJiw48i648XwvbF3rsKm6w3WL4dmaE4dNR2HSTpump?maker=3Dp2NyiSx5Vc4b4jS6trW6Dh8RfDrmMiJ2KX2nP7pYKk")</f>
        <v>https://www.defined.fi/sol/8YAJiw48i648XwvbF3rsKm6w3WL4dmaE4dNR2HSTpump?maker=3Dp2NyiSx5Vc4b4jS6trW6Dh8RfDrmMiJ2KX2nP7pYKk</v>
      </c>
      <c r="M154" t="str">
        <f>HYPERLINK("https://dexscreener.com/solana/8YAJiw48i648XwvbF3rsKm6w3WL4dmaE4dNR2HSTpump?maker=3Dp2NyiSx5Vc4b4jS6trW6Dh8RfDrmMiJ2KX2nP7pYKk","https://dexscreener.com/solana/8YAJiw48i648XwvbF3rsKm6w3WL4dmaE4dNR2HSTpump?maker=3Dp2NyiSx5Vc4b4jS6trW6Dh8RfDrmMiJ2KX2nP7pYKk")</f>
        <v>https://dexscreener.com/solana/8YAJiw48i648XwvbF3rsKm6w3WL4dmaE4dNR2HSTpump?maker=3Dp2NyiSx5Vc4b4jS6trW6Dh8RfDrmMiJ2KX2nP7pYKk</v>
      </c>
    </row>
    <row r="155" spans="1:13" x14ac:dyDescent="0.15">
      <c r="A155" t="s">
        <v>315</v>
      </c>
      <c r="B155" t="s">
        <v>316</v>
      </c>
      <c r="C155">
        <v>8</v>
      </c>
      <c r="D155">
        <v>-8.8999999999999996E-2</v>
      </c>
      <c r="E155">
        <v>-0.09</v>
      </c>
      <c r="F155">
        <v>0.97899999999999998</v>
      </c>
      <c r="G155">
        <v>0.88900000000000001</v>
      </c>
      <c r="H155">
        <v>2</v>
      </c>
      <c r="I155">
        <v>1</v>
      </c>
      <c r="J155">
        <v>-1</v>
      </c>
      <c r="K155">
        <v>-1</v>
      </c>
      <c r="L155" t="str">
        <f>HYPERLINK("https://www.defined.fi/sol/6fqWdMdPPfizAYZwQtAxmGTtMEoFMfdTgjtMCJgTpump?maker=3Dp2NyiSx5Vc4b4jS6trW6Dh8RfDrmMiJ2KX2nP7pYKk","https://www.defined.fi/sol/6fqWdMdPPfizAYZwQtAxmGTtMEoFMfdTgjtMCJgTpump?maker=3Dp2NyiSx5Vc4b4jS6trW6Dh8RfDrmMiJ2KX2nP7pYKk")</f>
        <v>https://www.defined.fi/sol/6fqWdMdPPfizAYZwQtAxmGTtMEoFMfdTgjtMCJgTpump?maker=3Dp2NyiSx5Vc4b4jS6trW6Dh8RfDrmMiJ2KX2nP7pYKk</v>
      </c>
      <c r="M155" t="str">
        <f>HYPERLINK("https://dexscreener.com/solana/6fqWdMdPPfizAYZwQtAxmGTtMEoFMfdTgjtMCJgTpump?maker=3Dp2NyiSx5Vc4b4jS6trW6Dh8RfDrmMiJ2KX2nP7pYKk","https://dexscreener.com/solana/6fqWdMdPPfizAYZwQtAxmGTtMEoFMfdTgjtMCJgTpump?maker=3Dp2NyiSx5Vc4b4jS6trW6Dh8RfDrmMiJ2KX2nP7pYKk")</f>
        <v>https://dexscreener.com/solana/6fqWdMdPPfizAYZwQtAxmGTtMEoFMfdTgjtMCJgTpump?maker=3Dp2NyiSx5Vc4b4jS6trW6Dh8RfDrmMiJ2KX2nP7pYKk</v>
      </c>
    </row>
    <row r="156" spans="1:13" x14ac:dyDescent="0.15">
      <c r="A156" t="s">
        <v>317</v>
      </c>
      <c r="B156" t="s">
        <v>318</v>
      </c>
      <c r="C156">
        <v>8</v>
      </c>
      <c r="D156">
        <v>-0.22900000000000001</v>
      </c>
      <c r="E156">
        <v>-1</v>
      </c>
      <c r="F156">
        <v>0.42399999999999999</v>
      </c>
      <c r="G156">
        <v>0.19500000000000001</v>
      </c>
      <c r="H156">
        <v>1</v>
      </c>
      <c r="I156">
        <v>1</v>
      </c>
      <c r="J156">
        <v>-1</v>
      </c>
      <c r="K156">
        <v>-1</v>
      </c>
      <c r="L156" t="str">
        <f>HYPERLINK("https://www.defined.fi/sol/8kENz7LsyFphnY43kELxrVQw1B9UZ6Vvug6YofAwpump?maker=3Dp2NyiSx5Vc4b4jS6trW6Dh8RfDrmMiJ2KX2nP7pYKk","https://www.defined.fi/sol/8kENz7LsyFphnY43kELxrVQw1B9UZ6Vvug6YofAwpump?maker=3Dp2NyiSx5Vc4b4jS6trW6Dh8RfDrmMiJ2KX2nP7pYKk")</f>
        <v>https://www.defined.fi/sol/8kENz7LsyFphnY43kELxrVQw1B9UZ6Vvug6YofAwpump?maker=3Dp2NyiSx5Vc4b4jS6trW6Dh8RfDrmMiJ2KX2nP7pYKk</v>
      </c>
      <c r="M156" t="str">
        <f>HYPERLINK("https://dexscreener.com/solana/8kENz7LsyFphnY43kELxrVQw1B9UZ6Vvug6YofAwpump?maker=3Dp2NyiSx5Vc4b4jS6trW6Dh8RfDrmMiJ2KX2nP7pYKk","https://dexscreener.com/solana/8kENz7LsyFphnY43kELxrVQw1B9UZ6Vvug6YofAwpump?maker=3Dp2NyiSx5Vc4b4jS6trW6Dh8RfDrmMiJ2KX2nP7pYKk")</f>
        <v>https://dexscreener.com/solana/8kENz7LsyFphnY43kELxrVQw1B9UZ6Vvug6YofAwpump?maker=3Dp2NyiSx5Vc4b4jS6trW6Dh8RfDrmMiJ2KX2nP7pYKk</v>
      </c>
    </row>
    <row r="157" spans="1:13" x14ac:dyDescent="0.15">
      <c r="A157" t="s">
        <v>319</v>
      </c>
      <c r="B157" t="s">
        <v>320</v>
      </c>
      <c r="C157">
        <v>8</v>
      </c>
      <c r="D157">
        <v>0.44700000000000001</v>
      </c>
      <c r="E157">
        <v>-1</v>
      </c>
      <c r="F157">
        <v>0.96199999999999997</v>
      </c>
      <c r="G157">
        <v>1.41</v>
      </c>
      <c r="H157">
        <v>2</v>
      </c>
      <c r="I157">
        <v>1</v>
      </c>
      <c r="J157">
        <v>-1</v>
      </c>
      <c r="K157">
        <v>-1</v>
      </c>
      <c r="L157" t="str">
        <f>HYPERLINK("https://www.defined.fi/sol/8ZvKkYoY5Ckk3T59VrSxyBdi4Tgof61U8J1DDEjPpump?maker=3Dp2NyiSx5Vc4b4jS6trW6Dh8RfDrmMiJ2KX2nP7pYKk","https://www.defined.fi/sol/8ZvKkYoY5Ckk3T59VrSxyBdi4Tgof61U8J1DDEjPpump?maker=3Dp2NyiSx5Vc4b4jS6trW6Dh8RfDrmMiJ2KX2nP7pYKk")</f>
        <v>https://www.defined.fi/sol/8ZvKkYoY5Ckk3T59VrSxyBdi4Tgof61U8J1DDEjPpump?maker=3Dp2NyiSx5Vc4b4jS6trW6Dh8RfDrmMiJ2KX2nP7pYKk</v>
      </c>
      <c r="M157" t="str">
        <f>HYPERLINK("https://dexscreener.com/solana/8ZvKkYoY5Ckk3T59VrSxyBdi4Tgof61U8J1DDEjPpump?maker=3Dp2NyiSx5Vc4b4jS6trW6Dh8RfDrmMiJ2KX2nP7pYKk","https://dexscreener.com/solana/8ZvKkYoY5Ckk3T59VrSxyBdi4Tgof61U8J1DDEjPpump?maker=3Dp2NyiSx5Vc4b4jS6trW6Dh8RfDrmMiJ2KX2nP7pYKk")</f>
        <v>https://dexscreener.com/solana/8ZvKkYoY5Ckk3T59VrSxyBdi4Tgof61U8J1DDEjPpump?maker=3Dp2NyiSx5Vc4b4jS6trW6Dh8RfDrmMiJ2KX2nP7pYKk</v>
      </c>
    </row>
    <row r="158" spans="1:13" x14ac:dyDescent="0.15">
      <c r="A158" t="s">
        <v>321</v>
      </c>
      <c r="B158" t="s">
        <v>322</v>
      </c>
      <c r="C158">
        <v>8</v>
      </c>
      <c r="D158">
        <v>-0.05</v>
      </c>
      <c r="E158">
        <v>-1</v>
      </c>
      <c r="F158">
        <v>0.499</v>
      </c>
      <c r="G158">
        <v>0.44900000000000001</v>
      </c>
      <c r="H158">
        <v>1</v>
      </c>
      <c r="I158">
        <v>1</v>
      </c>
      <c r="J158">
        <v>-1</v>
      </c>
      <c r="K158">
        <v>-1</v>
      </c>
      <c r="L158" t="str">
        <f>HYPERLINK("https://www.defined.fi/sol/35oT3W8pEBfiAU55YZ1FgsjL8PbsbK4cDYkmFoaHpump?maker=3Dp2NyiSx5Vc4b4jS6trW6Dh8RfDrmMiJ2KX2nP7pYKk","https://www.defined.fi/sol/35oT3W8pEBfiAU55YZ1FgsjL8PbsbK4cDYkmFoaHpump?maker=3Dp2NyiSx5Vc4b4jS6trW6Dh8RfDrmMiJ2KX2nP7pYKk")</f>
        <v>https://www.defined.fi/sol/35oT3W8pEBfiAU55YZ1FgsjL8PbsbK4cDYkmFoaHpump?maker=3Dp2NyiSx5Vc4b4jS6trW6Dh8RfDrmMiJ2KX2nP7pYKk</v>
      </c>
      <c r="M158" t="str">
        <f>HYPERLINK("https://dexscreener.com/solana/35oT3W8pEBfiAU55YZ1FgsjL8PbsbK4cDYkmFoaHpump?maker=3Dp2NyiSx5Vc4b4jS6trW6Dh8RfDrmMiJ2KX2nP7pYKk","https://dexscreener.com/solana/35oT3W8pEBfiAU55YZ1FgsjL8PbsbK4cDYkmFoaHpump?maker=3Dp2NyiSx5Vc4b4jS6trW6Dh8RfDrmMiJ2KX2nP7pYKk")</f>
        <v>https://dexscreener.com/solana/35oT3W8pEBfiAU55YZ1FgsjL8PbsbK4cDYkmFoaHpump?maker=3Dp2NyiSx5Vc4b4jS6trW6Dh8RfDrmMiJ2KX2nP7pYKk</v>
      </c>
    </row>
    <row r="159" spans="1:13" x14ac:dyDescent="0.15">
      <c r="A159" t="s">
        <v>323</v>
      </c>
      <c r="B159" t="s">
        <v>324</v>
      </c>
      <c r="C159">
        <v>8</v>
      </c>
      <c r="D159">
        <v>-0.152</v>
      </c>
      <c r="E159">
        <v>-1</v>
      </c>
      <c r="F159">
        <v>0.32800000000000001</v>
      </c>
      <c r="G159">
        <v>0.17599999999999999</v>
      </c>
      <c r="H159">
        <v>1</v>
      </c>
      <c r="I159">
        <v>1</v>
      </c>
      <c r="J159">
        <v>-1</v>
      </c>
      <c r="K159">
        <v>-1</v>
      </c>
      <c r="L159" t="str">
        <f>HYPERLINK("https://www.defined.fi/sol/GU1D5MoRHwwUTFY35VG5iChRk3UhjhyUjqRSMrT5pump?maker=3Dp2NyiSx5Vc4b4jS6trW6Dh8RfDrmMiJ2KX2nP7pYKk","https://www.defined.fi/sol/GU1D5MoRHwwUTFY35VG5iChRk3UhjhyUjqRSMrT5pump?maker=3Dp2NyiSx5Vc4b4jS6trW6Dh8RfDrmMiJ2KX2nP7pYKk")</f>
        <v>https://www.defined.fi/sol/GU1D5MoRHwwUTFY35VG5iChRk3UhjhyUjqRSMrT5pump?maker=3Dp2NyiSx5Vc4b4jS6trW6Dh8RfDrmMiJ2KX2nP7pYKk</v>
      </c>
      <c r="M159" t="str">
        <f>HYPERLINK("https://dexscreener.com/solana/GU1D5MoRHwwUTFY35VG5iChRk3UhjhyUjqRSMrT5pump?maker=3Dp2NyiSx5Vc4b4jS6trW6Dh8RfDrmMiJ2KX2nP7pYKk","https://dexscreener.com/solana/GU1D5MoRHwwUTFY35VG5iChRk3UhjhyUjqRSMrT5pump?maker=3Dp2NyiSx5Vc4b4jS6trW6Dh8RfDrmMiJ2KX2nP7pYKk")</f>
        <v>https://dexscreener.com/solana/GU1D5MoRHwwUTFY35VG5iChRk3UhjhyUjqRSMrT5pump?maker=3Dp2NyiSx5Vc4b4jS6trW6Dh8RfDrmMiJ2KX2nP7pYKk</v>
      </c>
    </row>
    <row r="160" spans="1:13" x14ac:dyDescent="0.15">
      <c r="A160" t="s">
        <v>325</v>
      </c>
      <c r="B160" t="s">
        <v>326</v>
      </c>
      <c r="C160">
        <v>8</v>
      </c>
      <c r="D160">
        <v>-0.221</v>
      </c>
      <c r="E160">
        <v>-1</v>
      </c>
      <c r="F160">
        <v>0.58099999999999996</v>
      </c>
      <c r="G160">
        <v>0.36</v>
      </c>
      <c r="H160">
        <v>1</v>
      </c>
      <c r="I160">
        <v>1</v>
      </c>
      <c r="J160">
        <v>-1</v>
      </c>
      <c r="K160">
        <v>-1</v>
      </c>
      <c r="L160" t="str">
        <f>HYPERLINK("https://www.defined.fi/sol/9AjY3q3SiL9Sn8quLhQWL2Gvrrj6HzKsxscphdpppump?maker=3Dp2NyiSx5Vc4b4jS6trW6Dh8RfDrmMiJ2KX2nP7pYKk","https://www.defined.fi/sol/9AjY3q3SiL9Sn8quLhQWL2Gvrrj6HzKsxscphdpppump?maker=3Dp2NyiSx5Vc4b4jS6trW6Dh8RfDrmMiJ2KX2nP7pYKk")</f>
        <v>https://www.defined.fi/sol/9AjY3q3SiL9Sn8quLhQWL2Gvrrj6HzKsxscphdpppump?maker=3Dp2NyiSx5Vc4b4jS6trW6Dh8RfDrmMiJ2KX2nP7pYKk</v>
      </c>
      <c r="M160" t="str">
        <f>HYPERLINK("https://dexscreener.com/solana/9AjY3q3SiL9Sn8quLhQWL2Gvrrj6HzKsxscphdpppump?maker=3Dp2NyiSx5Vc4b4jS6trW6Dh8RfDrmMiJ2KX2nP7pYKk","https://dexscreener.com/solana/9AjY3q3SiL9Sn8quLhQWL2Gvrrj6HzKsxscphdpppump?maker=3Dp2NyiSx5Vc4b4jS6trW6Dh8RfDrmMiJ2KX2nP7pYKk")</f>
        <v>https://dexscreener.com/solana/9AjY3q3SiL9Sn8quLhQWL2Gvrrj6HzKsxscphdpppump?maker=3Dp2NyiSx5Vc4b4jS6trW6Dh8RfDrmMiJ2KX2nP7pYKk</v>
      </c>
    </row>
    <row r="161" spans="1:13" x14ac:dyDescent="0.15">
      <c r="A161" t="s">
        <v>327</v>
      </c>
      <c r="B161" t="s">
        <v>328</v>
      </c>
      <c r="C161">
        <v>8</v>
      </c>
      <c r="D161">
        <v>-0.27800000000000002</v>
      </c>
      <c r="E161">
        <v>-1</v>
      </c>
      <c r="F161">
        <v>0.94899999999999995</v>
      </c>
      <c r="G161">
        <v>0.67100000000000004</v>
      </c>
      <c r="H161">
        <v>2</v>
      </c>
      <c r="I161">
        <v>1</v>
      </c>
      <c r="J161">
        <v>-1</v>
      </c>
      <c r="K161">
        <v>-1</v>
      </c>
      <c r="L161" t="str">
        <f>HYPERLINK("https://www.defined.fi/sol/Hiqq8cWgSrJJn6GdVtaBfKKna19qp6S3vxag12Yspump?maker=3Dp2NyiSx5Vc4b4jS6trW6Dh8RfDrmMiJ2KX2nP7pYKk","https://www.defined.fi/sol/Hiqq8cWgSrJJn6GdVtaBfKKna19qp6S3vxag12Yspump?maker=3Dp2NyiSx5Vc4b4jS6trW6Dh8RfDrmMiJ2KX2nP7pYKk")</f>
        <v>https://www.defined.fi/sol/Hiqq8cWgSrJJn6GdVtaBfKKna19qp6S3vxag12Yspump?maker=3Dp2NyiSx5Vc4b4jS6trW6Dh8RfDrmMiJ2KX2nP7pYKk</v>
      </c>
      <c r="M161" t="str">
        <f>HYPERLINK("https://dexscreener.com/solana/Hiqq8cWgSrJJn6GdVtaBfKKna19qp6S3vxag12Yspump?maker=3Dp2NyiSx5Vc4b4jS6trW6Dh8RfDrmMiJ2KX2nP7pYKk","https://dexscreener.com/solana/Hiqq8cWgSrJJn6GdVtaBfKKna19qp6S3vxag12Yspump?maker=3Dp2NyiSx5Vc4b4jS6trW6Dh8RfDrmMiJ2KX2nP7pYKk")</f>
        <v>https://dexscreener.com/solana/Hiqq8cWgSrJJn6GdVtaBfKKna19qp6S3vxag12Yspump?maker=3Dp2NyiSx5Vc4b4jS6trW6Dh8RfDrmMiJ2KX2nP7pYKk</v>
      </c>
    </row>
    <row r="162" spans="1:13" x14ac:dyDescent="0.15">
      <c r="A162" t="s">
        <v>329</v>
      </c>
      <c r="B162" t="s">
        <v>330</v>
      </c>
      <c r="C162">
        <v>8</v>
      </c>
      <c r="D162">
        <v>-0.186</v>
      </c>
      <c r="E162">
        <v>-1</v>
      </c>
      <c r="F162">
        <v>0.372</v>
      </c>
      <c r="G162">
        <v>0.186</v>
      </c>
      <c r="H162">
        <v>1</v>
      </c>
      <c r="I162">
        <v>1</v>
      </c>
      <c r="J162">
        <v>-1</v>
      </c>
      <c r="K162">
        <v>-1</v>
      </c>
      <c r="L162" t="str">
        <f>HYPERLINK("https://www.defined.fi/sol/BTuXPUWxF3CPEZ9h8ioLXLcUSDbTyKpAMzxPcjwspump?maker=3Dp2NyiSx5Vc4b4jS6trW6Dh8RfDrmMiJ2KX2nP7pYKk","https://www.defined.fi/sol/BTuXPUWxF3CPEZ9h8ioLXLcUSDbTyKpAMzxPcjwspump?maker=3Dp2NyiSx5Vc4b4jS6trW6Dh8RfDrmMiJ2KX2nP7pYKk")</f>
        <v>https://www.defined.fi/sol/BTuXPUWxF3CPEZ9h8ioLXLcUSDbTyKpAMzxPcjwspump?maker=3Dp2NyiSx5Vc4b4jS6trW6Dh8RfDrmMiJ2KX2nP7pYKk</v>
      </c>
      <c r="M162" t="str">
        <f>HYPERLINK("https://dexscreener.com/solana/BTuXPUWxF3CPEZ9h8ioLXLcUSDbTyKpAMzxPcjwspump?maker=3Dp2NyiSx5Vc4b4jS6trW6Dh8RfDrmMiJ2KX2nP7pYKk","https://dexscreener.com/solana/BTuXPUWxF3CPEZ9h8ioLXLcUSDbTyKpAMzxPcjwspump?maker=3Dp2NyiSx5Vc4b4jS6trW6Dh8RfDrmMiJ2KX2nP7pYKk")</f>
        <v>https://dexscreener.com/solana/BTuXPUWxF3CPEZ9h8ioLXLcUSDbTyKpAMzxPcjwspump?maker=3Dp2NyiSx5Vc4b4jS6trW6Dh8RfDrmMiJ2KX2nP7pYKk</v>
      </c>
    </row>
    <row r="163" spans="1:13" x14ac:dyDescent="0.15">
      <c r="A163" t="s">
        <v>331</v>
      </c>
      <c r="B163" t="s">
        <v>332</v>
      </c>
      <c r="C163">
        <v>8</v>
      </c>
      <c r="D163">
        <v>-0.38500000000000001</v>
      </c>
      <c r="E163">
        <v>-1</v>
      </c>
      <c r="F163">
        <v>1.37</v>
      </c>
      <c r="G163">
        <v>0.98499999999999999</v>
      </c>
      <c r="H163">
        <v>3</v>
      </c>
      <c r="I163">
        <v>2</v>
      </c>
      <c r="J163">
        <v>-1</v>
      </c>
      <c r="K163">
        <v>-1</v>
      </c>
      <c r="L163" t="str">
        <f>HYPERLINK("https://www.defined.fi/sol/BNvrhFMXXCtYgszuPGdPLa2v9hUpPWwvre2bLusjpump?maker=3Dp2NyiSx5Vc4b4jS6trW6Dh8RfDrmMiJ2KX2nP7pYKk","https://www.defined.fi/sol/BNvrhFMXXCtYgszuPGdPLa2v9hUpPWwvre2bLusjpump?maker=3Dp2NyiSx5Vc4b4jS6trW6Dh8RfDrmMiJ2KX2nP7pYKk")</f>
        <v>https://www.defined.fi/sol/BNvrhFMXXCtYgszuPGdPLa2v9hUpPWwvre2bLusjpump?maker=3Dp2NyiSx5Vc4b4jS6trW6Dh8RfDrmMiJ2KX2nP7pYKk</v>
      </c>
      <c r="M163" t="str">
        <f>HYPERLINK("https://dexscreener.com/solana/BNvrhFMXXCtYgszuPGdPLa2v9hUpPWwvre2bLusjpump?maker=3Dp2NyiSx5Vc4b4jS6trW6Dh8RfDrmMiJ2KX2nP7pYKk","https://dexscreener.com/solana/BNvrhFMXXCtYgszuPGdPLa2v9hUpPWwvre2bLusjpump?maker=3Dp2NyiSx5Vc4b4jS6trW6Dh8RfDrmMiJ2KX2nP7pYKk")</f>
        <v>https://dexscreener.com/solana/BNvrhFMXXCtYgszuPGdPLa2v9hUpPWwvre2bLusjpump?maker=3Dp2NyiSx5Vc4b4jS6trW6Dh8RfDrmMiJ2KX2nP7pYKk</v>
      </c>
    </row>
    <row r="164" spans="1:13" x14ac:dyDescent="0.15">
      <c r="A164" t="s">
        <v>333</v>
      </c>
      <c r="B164" t="s">
        <v>334</v>
      </c>
      <c r="C164">
        <v>8</v>
      </c>
      <c r="D164">
        <v>-0.54400000000000004</v>
      </c>
      <c r="E164">
        <v>-0.6</v>
      </c>
      <c r="F164">
        <v>0.91300000000000003</v>
      </c>
      <c r="G164">
        <v>0.36899999999999999</v>
      </c>
      <c r="H164">
        <v>1</v>
      </c>
      <c r="I164">
        <v>1</v>
      </c>
      <c r="J164">
        <v>-1</v>
      </c>
      <c r="K164">
        <v>-1</v>
      </c>
      <c r="L164" t="str">
        <f>HYPERLINK("https://www.defined.fi/sol/6rey3BnR6bMzE2W1Gnm9h7aKnWjLZAkBJnNw1iaApump?maker=3Dp2NyiSx5Vc4b4jS6trW6Dh8RfDrmMiJ2KX2nP7pYKk","https://www.defined.fi/sol/6rey3BnR6bMzE2W1Gnm9h7aKnWjLZAkBJnNw1iaApump?maker=3Dp2NyiSx5Vc4b4jS6trW6Dh8RfDrmMiJ2KX2nP7pYKk")</f>
        <v>https://www.defined.fi/sol/6rey3BnR6bMzE2W1Gnm9h7aKnWjLZAkBJnNw1iaApump?maker=3Dp2NyiSx5Vc4b4jS6trW6Dh8RfDrmMiJ2KX2nP7pYKk</v>
      </c>
      <c r="M164" t="str">
        <f>HYPERLINK("https://dexscreener.com/solana/6rey3BnR6bMzE2W1Gnm9h7aKnWjLZAkBJnNw1iaApump?maker=3Dp2NyiSx5Vc4b4jS6trW6Dh8RfDrmMiJ2KX2nP7pYKk","https://dexscreener.com/solana/6rey3BnR6bMzE2W1Gnm9h7aKnWjLZAkBJnNw1iaApump?maker=3Dp2NyiSx5Vc4b4jS6trW6Dh8RfDrmMiJ2KX2nP7pYKk")</f>
        <v>https://dexscreener.com/solana/6rey3BnR6bMzE2W1Gnm9h7aKnWjLZAkBJnNw1iaApump?maker=3Dp2NyiSx5Vc4b4jS6trW6Dh8RfDrmMiJ2KX2nP7pYKk</v>
      </c>
    </row>
    <row r="165" spans="1:13" x14ac:dyDescent="0.15">
      <c r="A165" t="s">
        <v>335</v>
      </c>
      <c r="B165" t="s">
        <v>336</v>
      </c>
      <c r="C165">
        <v>8</v>
      </c>
      <c r="D165">
        <v>-3.71</v>
      </c>
      <c r="E165">
        <v>-0.51</v>
      </c>
      <c r="F165">
        <v>7.31</v>
      </c>
      <c r="G165">
        <v>3.6</v>
      </c>
      <c r="H165">
        <v>5</v>
      </c>
      <c r="I165">
        <v>1</v>
      </c>
      <c r="J165">
        <v>-1</v>
      </c>
      <c r="K165">
        <v>-1</v>
      </c>
      <c r="L165" t="str">
        <f>HYPERLINK("https://www.defined.fi/sol/4gDCHK6jsPsdZi84N4rY6ACecxBJWsYkcfHhf8bHpump?maker=3Dp2NyiSx5Vc4b4jS6trW6Dh8RfDrmMiJ2KX2nP7pYKk","https://www.defined.fi/sol/4gDCHK6jsPsdZi84N4rY6ACecxBJWsYkcfHhf8bHpump?maker=3Dp2NyiSx5Vc4b4jS6trW6Dh8RfDrmMiJ2KX2nP7pYKk")</f>
        <v>https://www.defined.fi/sol/4gDCHK6jsPsdZi84N4rY6ACecxBJWsYkcfHhf8bHpump?maker=3Dp2NyiSx5Vc4b4jS6trW6Dh8RfDrmMiJ2KX2nP7pYKk</v>
      </c>
      <c r="M165" t="str">
        <f>HYPERLINK("https://dexscreener.com/solana/4gDCHK6jsPsdZi84N4rY6ACecxBJWsYkcfHhf8bHpump?maker=3Dp2NyiSx5Vc4b4jS6trW6Dh8RfDrmMiJ2KX2nP7pYKk","https://dexscreener.com/solana/4gDCHK6jsPsdZi84N4rY6ACecxBJWsYkcfHhf8bHpump?maker=3Dp2NyiSx5Vc4b4jS6trW6Dh8RfDrmMiJ2KX2nP7pYKk")</f>
        <v>https://dexscreener.com/solana/4gDCHK6jsPsdZi84N4rY6ACecxBJWsYkcfHhf8bHpump?maker=3Dp2NyiSx5Vc4b4jS6trW6Dh8RfDrmMiJ2KX2nP7pYKk</v>
      </c>
    </row>
    <row r="166" spans="1:13" x14ac:dyDescent="0.15">
      <c r="A166" t="s">
        <v>337</v>
      </c>
      <c r="B166" t="s">
        <v>338</v>
      </c>
      <c r="C166">
        <v>8</v>
      </c>
      <c r="D166">
        <v>-0.20899999999999999</v>
      </c>
      <c r="E166">
        <v>-1</v>
      </c>
      <c r="F166">
        <v>0.443</v>
      </c>
      <c r="G166">
        <v>0.23400000000000001</v>
      </c>
      <c r="H166">
        <v>1</v>
      </c>
      <c r="I166">
        <v>1</v>
      </c>
      <c r="J166">
        <v>-1</v>
      </c>
      <c r="K166">
        <v>-1</v>
      </c>
      <c r="L166" t="str">
        <f>HYPERLINK("https://www.defined.fi/sol/CuxLp2nnuaJyjLVuQLFZsLG4FvBybVy5L4DNyqcKpump?maker=3Dp2NyiSx5Vc4b4jS6trW6Dh8RfDrmMiJ2KX2nP7pYKk","https://www.defined.fi/sol/CuxLp2nnuaJyjLVuQLFZsLG4FvBybVy5L4DNyqcKpump?maker=3Dp2NyiSx5Vc4b4jS6trW6Dh8RfDrmMiJ2KX2nP7pYKk")</f>
        <v>https://www.defined.fi/sol/CuxLp2nnuaJyjLVuQLFZsLG4FvBybVy5L4DNyqcKpump?maker=3Dp2NyiSx5Vc4b4jS6trW6Dh8RfDrmMiJ2KX2nP7pYKk</v>
      </c>
      <c r="M166" t="str">
        <f>HYPERLINK("https://dexscreener.com/solana/CuxLp2nnuaJyjLVuQLFZsLG4FvBybVy5L4DNyqcKpump?maker=3Dp2NyiSx5Vc4b4jS6trW6Dh8RfDrmMiJ2KX2nP7pYKk","https://dexscreener.com/solana/CuxLp2nnuaJyjLVuQLFZsLG4FvBybVy5L4DNyqcKpump?maker=3Dp2NyiSx5Vc4b4jS6trW6Dh8RfDrmMiJ2KX2nP7pYKk")</f>
        <v>https://dexscreener.com/solana/CuxLp2nnuaJyjLVuQLFZsLG4FvBybVy5L4DNyqcKpump?maker=3Dp2NyiSx5Vc4b4jS6trW6Dh8RfDrmMiJ2KX2nP7pYKk</v>
      </c>
    </row>
    <row r="167" spans="1:13" x14ac:dyDescent="0.15">
      <c r="A167" t="s">
        <v>339</v>
      </c>
      <c r="B167" t="s">
        <v>340</v>
      </c>
      <c r="C167">
        <v>8</v>
      </c>
      <c r="D167">
        <v>3.06</v>
      </c>
      <c r="E167">
        <v>0.96</v>
      </c>
      <c r="F167">
        <v>3.19</v>
      </c>
      <c r="G167">
        <v>6.25</v>
      </c>
      <c r="H167">
        <v>4</v>
      </c>
      <c r="I167">
        <v>10</v>
      </c>
      <c r="J167">
        <v>-1</v>
      </c>
      <c r="K167">
        <v>-1</v>
      </c>
      <c r="L167" t="str">
        <f>HYPERLINK("https://www.defined.fi/sol/Gj6PVLoFUUt7CM1CaamLJKW9mGEnzhotDP7its7Vpump?maker=3Dp2NyiSx5Vc4b4jS6trW6Dh8RfDrmMiJ2KX2nP7pYKk","https://www.defined.fi/sol/Gj6PVLoFUUt7CM1CaamLJKW9mGEnzhotDP7its7Vpump?maker=3Dp2NyiSx5Vc4b4jS6trW6Dh8RfDrmMiJ2KX2nP7pYKk")</f>
        <v>https://www.defined.fi/sol/Gj6PVLoFUUt7CM1CaamLJKW9mGEnzhotDP7its7Vpump?maker=3Dp2NyiSx5Vc4b4jS6trW6Dh8RfDrmMiJ2KX2nP7pYKk</v>
      </c>
      <c r="M167" t="str">
        <f>HYPERLINK("https://dexscreener.com/solana/Gj6PVLoFUUt7CM1CaamLJKW9mGEnzhotDP7its7Vpump?maker=3Dp2NyiSx5Vc4b4jS6trW6Dh8RfDrmMiJ2KX2nP7pYKk","https://dexscreener.com/solana/Gj6PVLoFUUt7CM1CaamLJKW9mGEnzhotDP7its7Vpump?maker=3Dp2NyiSx5Vc4b4jS6trW6Dh8RfDrmMiJ2KX2nP7pYKk")</f>
        <v>https://dexscreener.com/solana/Gj6PVLoFUUt7CM1CaamLJKW9mGEnzhotDP7its7Vpump?maker=3Dp2NyiSx5Vc4b4jS6trW6Dh8RfDrmMiJ2KX2nP7pYKk</v>
      </c>
    </row>
    <row r="168" spans="1:13" x14ac:dyDescent="0.15">
      <c r="A168" t="s">
        <v>341</v>
      </c>
      <c r="B168" t="s">
        <v>133</v>
      </c>
      <c r="C168">
        <v>8</v>
      </c>
      <c r="D168">
        <v>-7.1999999999999995E-2</v>
      </c>
      <c r="E168">
        <v>-0.08</v>
      </c>
      <c r="F168">
        <v>0.91</v>
      </c>
      <c r="G168">
        <v>0.83699999999999997</v>
      </c>
      <c r="H168">
        <v>1</v>
      </c>
      <c r="I168">
        <v>1</v>
      </c>
      <c r="J168">
        <v>-1</v>
      </c>
      <c r="K168">
        <v>-1</v>
      </c>
      <c r="L168" t="str">
        <f>HYPERLINK("https://www.defined.fi/sol/sQhVWndYRoNyp2AGDGfbw6LNqaYhBEeqzYW8xrKpump?maker=3Dp2NyiSx5Vc4b4jS6trW6Dh8RfDrmMiJ2KX2nP7pYKk","https://www.defined.fi/sol/sQhVWndYRoNyp2AGDGfbw6LNqaYhBEeqzYW8xrKpump?maker=3Dp2NyiSx5Vc4b4jS6trW6Dh8RfDrmMiJ2KX2nP7pYKk")</f>
        <v>https://www.defined.fi/sol/sQhVWndYRoNyp2AGDGfbw6LNqaYhBEeqzYW8xrKpump?maker=3Dp2NyiSx5Vc4b4jS6trW6Dh8RfDrmMiJ2KX2nP7pYKk</v>
      </c>
      <c r="M168" t="str">
        <f>HYPERLINK("https://dexscreener.com/solana/sQhVWndYRoNyp2AGDGfbw6LNqaYhBEeqzYW8xrKpump?maker=3Dp2NyiSx5Vc4b4jS6trW6Dh8RfDrmMiJ2KX2nP7pYKk","https://dexscreener.com/solana/sQhVWndYRoNyp2AGDGfbw6LNqaYhBEeqzYW8xrKpump?maker=3Dp2NyiSx5Vc4b4jS6trW6Dh8RfDrmMiJ2KX2nP7pYKk")</f>
        <v>https://dexscreener.com/solana/sQhVWndYRoNyp2AGDGfbw6LNqaYhBEeqzYW8xrKpump?maker=3Dp2NyiSx5Vc4b4jS6trW6Dh8RfDrmMiJ2KX2nP7pYKk</v>
      </c>
    </row>
    <row r="169" spans="1:13" x14ac:dyDescent="0.15">
      <c r="A169" t="s">
        <v>342</v>
      </c>
      <c r="B169" t="s">
        <v>343</v>
      </c>
      <c r="C169">
        <v>8</v>
      </c>
      <c r="D169">
        <v>6.31</v>
      </c>
      <c r="E169">
        <v>4.5999999999999996</v>
      </c>
      <c r="F169">
        <v>1.37</v>
      </c>
      <c r="G169">
        <v>7.68</v>
      </c>
      <c r="H169">
        <v>4</v>
      </c>
      <c r="I169">
        <v>5</v>
      </c>
      <c r="J169">
        <v>-1</v>
      </c>
      <c r="K169">
        <v>-1</v>
      </c>
      <c r="L169" t="str">
        <f>HYPERLINK("https://www.defined.fi/sol/FkYjJHpeNRbZfRSWZmwP4cY7pPGecf3aL4rXv68dpump?maker=3Dp2NyiSx5Vc4b4jS6trW6Dh8RfDrmMiJ2KX2nP7pYKk","https://www.defined.fi/sol/FkYjJHpeNRbZfRSWZmwP4cY7pPGecf3aL4rXv68dpump?maker=3Dp2NyiSx5Vc4b4jS6trW6Dh8RfDrmMiJ2KX2nP7pYKk")</f>
        <v>https://www.defined.fi/sol/FkYjJHpeNRbZfRSWZmwP4cY7pPGecf3aL4rXv68dpump?maker=3Dp2NyiSx5Vc4b4jS6trW6Dh8RfDrmMiJ2KX2nP7pYKk</v>
      </c>
      <c r="M169" t="str">
        <f>HYPERLINK("https://dexscreener.com/solana/FkYjJHpeNRbZfRSWZmwP4cY7pPGecf3aL4rXv68dpump?maker=3Dp2NyiSx5Vc4b4jS6trW6Dh8RfDrmMiJ2KX2nP7pYKk","https://dexscreener.com/solana/FkYjJHpeNRbZfRSWZmwP4cY7pPGecf3aL4rXv68dpump?maker=3Dp2NyiSx5Vc4b4jS6trW6Dh8RfDrmMiJ2KX2nP7pYKk")</f>
        <v>https://dexscreener.com/solana/FkYjJHpeNRbZfRSWZmwP4cY7pPGecf3aL4rXv68dpump?maker=3Dp2NyiSx5Vc4b4jS6trW6Dh8RfDrmMiJ2KX2nP7pYKk</v>
      </c>
    </row>
    <row r="170" spans="1:13" x14ac:dyDescent="0.15">
      <c r="A170" t="s">
        <v>344</v>
      </c>
      <c r="B170" t="s">
        <v>345</v>
      </c>
      <c r="C170">
        <v>8</v>
      </c>
      <c r="D170">
        <v>-0.50600000000000001</v>
      </c>
      <c r="E170">
        <v>-0.37</v>
      </c>
      <c r="F170">
        <v>1.37</v>
      </c>
      <c r="G170">
        <v>0.86399999999999999</v>
      </c>
      <c r="H170">
        <v>2</v>
      </c>
      <c r="I170">
        <v>1</v>
      </c>
      <c r="J170">
        <v>-1</v>
      </c>
      <c r="K170">
        <v>-1</v>
      </c>
      <c r="L170" t="str">
        <f>HYPERLINK("https://www.defined.fi/sol/99AF7GoJzj2MdmdtjqBw1erP2vSwB9WynDvJhRu4pump?maker=3Dp2NyiSx5Vc4b4jS6trW6Dh8RfDrmMiJ2KX2nP7pYKk","https://www.defined.fi/sol/99AF7GoJzj2MdmdtjqBw1erP2vSwB9WynDvJhRu4pump?maker=3Dp2NyiSx5Vc4b4jS6trW6Dh8RfDrmMiJ2KX2nP7pYKk")</f>
        <v>https://www.defined.fi/sol/99AF7GoJzj2MdmdtjqBw1erP2vSwB9WynDvJhRu4pump?maker=3Dp2NyiSx5Vc4b4jS6trW6Dh8RfDrmMiJ2KX2nP7pYKk</v>
      </c>
      <c r="M170" t="str">
        <f>HYPERLINK("https://dexscreener.com/solana/99AF7GoJzj2MdmdtjqBw1erP2vSwB9WynDvJhRu4pump?maker=3Dp2NyiSx5Vc4b4jS6trW6Dh8RfDrmMiJ2KX2nP7pYKk","https://dexscreener.com/solana/99AF7GoJzj2MdmdtjqBw1erP2vSwB9WynDvJhRu4pump?maker=3Dp2NyiSx5Vc4b4jS6trW6Dh8RfDrmMiJ2KX2nP7pYKk")</f>
        <v>https://dexscreener.com/solana/99AF7GoJzj2MdmdtjqBw1erP2vSwB9WynDvJhRu4pump?maker=3Dp2NyiSx5Vc4b4jS6trW6Dh8RfDrmMiJ2KX2nP7pYKk</v>
      </c>
    </row>
    <row r="171" spans="1:13" x14ac:dyDescent="0.15">
      <c r="A171" t="s">
        <v>346</v>
      </c>
      <c r="B171" t="s">
        <v>347</v>
      </c>
      <c r="C171">
        <v>8</v>
      </c>
      <c r="D171">
        <v>-0.27800000000000002</v>
      </c>
      <c r="E171">
        <v>-1</v>
      </c>
      <c r="F171">
        <v>0.378</v>
      </c>
      <c r="G171">
        <v>0.1</v>
      </c>
      <c r="H171">
        <v>1</v>
      </c>
      <c r="I171">
        <v>1</v>
      </c>
      <c r="J171">
        <v>-1</v>
      </c>
      <c r="K171">
        <v>-1</v>
      </c>
      <c r="L171" t="str">
        <f>HYPERLINK("https://www.defined.fi/sol/CWZg8fGDB8zeR7TQv1bJoPf3EYuHumYZk1gkR6kbpump?maker=3Dp2NyiSx5Vc4b4jS6trW6Dh8RfDrmMiJ2KX2nP7pYKk","https://www.defined.fi/sol/CWZg8fGDB8zeR7TQv1bJoPf3EYuHumYZk1gkR6kbpump?maker=3Dp2NyiSx5Vc4b4jS6trW6Dh8RfDrmMiJ2KX2nP7pYKk")</f>
        <v>https://www.defined.fi/sol/CWZg8fGDB8zeR7TQv1bJoPf3EYuHumYZk1gkR6kbpump?maker=3Dp2NyiSx5Vc4b4jS6trW6Dh8RfDrmMiJ2KX2nP7pYKk</v>
      </c>
      <c r="M171" t="str">
        <f>HYPERLINK("https://dexscreener.com/solana/CWZg8fGDB8zeR7TQv1bJoPf3EYuHumYZk1gkR6kbpump?maker=3Dp2NyiSx5Vc4b4jS6trW6Dh8RfDrmMiJ2KX2nP7pYKk","https://dexscreener.com/solana/CWZg8fGDB8zeR7TQv1bJoPf3EYuHumYZk1gkR6kbpump?maker=3Dp2NyiSx5Vc4b4jS6trW6Dh8RfDrmMiJ2KX2nP7pYKk")</f>
        <v>https://dexscreener.com/solana/CWZg8fGDB8zeR7TQv1bJoPf3EYuHumYZk1gkR6kbpump?maker=3Dp2NyiSx5Vc4b4jS6trW6Dh8RfDrmMiJ2KX2nP7pYKk</v>
      </c>
    </row>
    <row r="172" spans="1:13" x14ac:dyDescent="0.15">
      <c r="A172" t="s">
        <v>348</v>
      </c>
      <c r="B172" t="s">
        <v>349</v>
      </c>
      <c r="C172">
        <v>8</v>
      </c>
      <c r="D172">
        <v>-0.11</v>
      </c>
      <c r="E172">
        <v>-1</v>
      </c>
      <c r="F172">
        <v>0.45</v>
      </c>
      <c r="G172">
        <v>0.34</v>
      </c>
      <c r="H172">
        <v>2</v>
      </c>
      <c r="I172">
        <v>1</v>
      </c>
      <c r="J172">
        <v>-1</v>
      </c>
      <c r="K172">
        <v>-1</v>
      </c>
      <c r="L172" t="str">
        <f>HYPERLINK("https://www.defined.fi/sol/DwsbgTXdvFB2Xf15xCyHpYPNzpxbYVUqSRQ7utCypump?maker=3Dp2NyiSx5Vc4b4jS6trW6Dh8RfDrmMiJ2KX2nP7pYKk","https://www.defined.fi/sol/DwsbgTXdvFB2Xf15xCyHpYPNzpxbYVUqSRQ7utCypump?maker=3Dp2NyiSx5Vc4b4jS6trW6Dh8RfDrmMiJ2KX2nP7pYKk")</f>
        <v>https://www.defined.fi/sol/DwsbgTXdvFB2Xf15xCyHpYPNzpxbYVUqSRQ7utCypump?maker=3Dp2NyiSx5Vc4b4jS6trW6Dh8RfDrmMiJ2KX2nP7pYKk</v>
      </c>
      <c r="M172" t="str">
        <f>HYPERLINK("https://dexscreener.com/solana/DwsbgTXdvFB2Xf15xCyHpYPNzpxbYVUqSRQ7utCypump?maker=3Dp2NyiSx5Vc4b4jS6trW6Dh8RfDrmMiJ2KX2nP7pYKk","https://dexscreener.com/solana/DwsbgTXdvFB2Xf15xCyHpYPNzpxbYVUqSRQ7utCypump?maker=3Dp2NyiSx5Vc4b4jS6trW6Dh8RfDrmMiJ2KX2nP7pYKk")</f>
        <v>https://dexscreener.com/solana/DwsbgTXdvFB2Xf15xCyHpYPNzpxbYVUqSRQ7utCypump?maker=3Dp2NyiSx5Vc4b4jS6trW6Dh8RfDrmMiJ2KX2nP7pYKk</v>
      </c>
    </row>
    <row r="173" spans="1:13" x14ac:dyDescent="0.15">
      <c r="A173" t="s">
        <v>350</v>
      </c>
      <c r="B173" t="s">
        <v>351</v>
      </c>
      <c r="C173">
        <v>8</v>
      </c>
      <c r="D173">
        <v>8.8999999999999996E-2</v>
      </c>
      <c r="E173">
        <v>-1</v>
      </c>
      <c r="F173">
        <v>0.98099999999999998</v>
      </c>
      <c r="G173">
        <v>1.07</v>
      </c>
      <c r="H173">
        <v>2</v>
      </c>
      <c r="I173">
        <v>2</v>
      </c>
      <c r="J173">
        <v>-1</v>
      </c>
      <c r="K173">
        <v>-1</v>
      </c>
      <c r="L173" t="str">
        <f>HYPERLINK("https://www.defined.fi/sol/A2xX5eBmEQPKtYKHk7UCPcabXsGYGehwJmurdzAnpump?maker=3Dp2NyiSx5Vc4b4jS6trW6Dh8RfDrmMiJ2KX2nP7pYKk","https://www.defined.fi/sol/A2xX5eBmEQPKtYKHk7UCPcabXsGYGehwJmurdzAnpump?maker=3Dp2NyiSx5Vc4b4jS6trW6Dh8RfDrmMiJ2KX2nP7pYKk")</f>
        <v>https://www.defined.fi/sol/A2xX5eBmEQPKtYKHk7UCPcabXsGYGehwJmurdzAnpump?maker=3Dp2NyiSx5Vc4b4jS6trW6Dh8RfDrmMiJ2KX2nP7pYKk</v>
      </c>
      <c r="M173" t="str">
        <f>HYPERLINK("https://dexscreener.com/solana/A2xX5eBmEQPKtYKHk7UCPcabXsGYGehwJmurdzAnpump?maker=3Dp2NyiSx5Vc4b4jS6trW6Dh8RfDrmMiJ2KX2nP7pYKk","https://dexscreener.com/solana/A2xX5eBmEQPKtYKHk7UCPcabXsGYGehwJmurdzAnpump?maker=3Dp2NyiSx5Vc4b4jS6trW6Dh8RfDrmMiJ2KX2nP7pYKk")</f>
        <v>https://dexscreener.com/solana/A2xX5eBmEQPKtYKHk7UCPcabXsGYGehwJmurdzAnpump?maker=3Dp2NyiSx5Vc4b4jS6trW6Dh8RfDrmMiJ2KX2nP7pYKk</v>
      </c>
    </row>
    <row r="174" spans="1:13" x14ac:dyDescent="0.15">
      <c r="A174" t="s">
        <v>352</v>
      </c>
      <c r="B174" t="s">
        <v>353</v>
      </c>
      <c r="C174">
        <v>9</v>
      </c>
      <c r="D174">
        <v>-5.2999999999999999E-2</v>
      </c>
      <c r="E174">
        <v>-1</v>
      </c>
      <c r="F174">
        <v>0.4</v>
      </c>
      <c r="G174">
        <v>0.34699999999999998</v>
      </c>
      <c r="H174">
        <v>1</v>
      </c>
      <c r="I174">
        <v>1</v>
      </c>
      <c r="J174">
        <v>-1</v>
      </c>
      <c r="K174">
        <v>-1</v>
      </c>
      <c r="L174" t="str">
        <f>HYPERLINK("https://www.defined.fi/sol/7HEXZkoKyVupDizcfPB1fUE2uVdyG2uX9TJGLCA6pump?maker=3Dp2NyiSx5Vc4b4jS6trW6Dh8RfDrmMiJ2KX2nP7pYKk","https://www.defined.fi/sol/7HEXZkoKyVupDizcfPB1fUE2uVdyG2uX9TJGLCA6pump?maker=3Dp2NyiSx5Vc4b4jS6trW6Dh8RfDrmMiJ2KX2nP7pYKk")</f>
        <v>https://www.defined.fi/sol/7HEXZkoKyVupDizcfPB1fUE2uVdyG2uX9TJGLCA6pump?maker=3Dp2NyiSx5Vc4b4jS6trW6Dh8RfDrmMiJ2KX2nP7pYKk</v>
      </c>
      <c r="M174" t="str">
        <f>HYPERLINK("https://dexscreener.com/solana/7HEXZkoKyVupDizcfPB1fUE2uVdyG2uX9TJGLCA6pump?maker=3Dp2NyiSx5Vc4b4jS6trW6Dh8RfDrmMiJ2KX2nP7pYKk","https://dexscreener.com/solana/7HEXZkoKyVupDizcfPB1fUE2uVdyG2uX9TJGLCA6pump?maker=3Dp2NyiSx5Vc4b4jS6trW6Dh8RfDrmMiJ2KX2nP7pYKk")</f>
        <v>https://dexscreener.com/solana/7HEXZkoKyVupDizcfPB1fUE2uVdyG2uX9TJGLCA6pump?maker=3Dp2NyiSx5Vc4b4jS6trW6Dh8RfDrmMiJ2KX2nP7pYKk</v>
      </c>
    </row>
    <row r="175" spans="1:13" x14ac:dyDescent="0.15">
      <c r="A175" t="s">
        <v>354</v>
      </c>
      <c r="B175" t="s">
        <v>355</v>
      </c>
      <c r="C175">
        <v>9</v>
      </c>
      <c r="D175">
        <v>5.8999999999999997E-2</v>
      </c>
      <c r="E175">
        <v>-1</v>
      </c>
      <c r="F175">
        <v>0.47499999999999998</v>
      </c>
      <c r="G175">
        <v>0.53400000000000003</v>
      </c>
      <c r="H175">
        <v>1</v>
      </c>
      <c r="I175">
        <v>1</v>
      </c>
      <c r="J175">
        <v>-1</v>
      </c>
      <c r="K175">
        <v>-1</v>
      </c>
      <c r="L175" t="str">
        <f>HYPERLINK("https://www.defined.fi/sol/45qB69mFUnoDzCrePwWt5WaftLySME7sAZSbKMrnkDzE?maker=3Dp2NyiSx5Vc4b4jS6trW6Dh8RfDrmMiJ2KX2nP7pYKk","https://www.defined.fi/sol/45qB69mFUnoDzCrePwWt5WaftLySME7sAZSbKMrnkDzE?maker=3Dp2NyiSx5Vc4b4jS6trW6Dh8RfDrmMiJ2KX2nP7pYKk")</f>
        <v>https://www.defined.fi/sol/45qB69mFUnoDzCrePwWt5WaftLySME7sAZSbKMrnkDzE?maker=3Dp2NyiSx5Vc4b4jS6trW6Dh8RfDrmMiJ2KX2nP7pYKk</v>
      </c>
      <c r="M175" t="str">
        <f>HYPERLINK("https://dexscreener.com/solana/45qB69mFUnoDzCrePwWt5WaftLySME7sAZSbKMrnkDzE?maker=3Dp2NyiSx5Vc4b4jS6trW6Dh8RfDrmMiJ2KX2nP7pYKk","https://dexscreener.com/solana/45qB69mFUnoDzCrePwWt5WaftLySME7sAZSbKMrnkDzE?maker=3Dp2NyiSx5Vc4b4jS6trW6Dh8RfDrmMiJ2KX2nP7pYKk")</f>
        <v>https://dexscreener.com/solana/45qB69mFUnoDzCrePwWt5WaftLySME7sAZSbKMrnkDzE?maker=3Dp2NyiSx5Vc4b4jS6trW6Dh8RfDrmMiJ2KX2nP7pYKk</v>
      </c>
    </row>
    <row r="176" spans="1:13" x14ac:dyDescent="0.15">
      <c r="A176" t="s">
        <v>356</v>
      </c>
      <c r="B176" t="s">
        <v>357</v>
      </c>
      <c r="C176">
        <v>9</v>
      </c>
      <c r="D176">
        <v>-1.4E-2</v>
      </c>
      <c r="E176">
        <v>-1</v>
      </c>
      <c r="F176">
        <v>0.46400000000000002</v>
      </c>
      <c r="G176">
        <v>0.45</v>
      </c>
      <c r="H176">
        <v>1</v>
      </c>
      <c r="I176">
        <v>1</v>
      </c>
      <c r="J176">
        <v>-1</v>
      </c>
      <c r="K176">
        <v>-1</v>
      </c>
      <c r="L176" t="str">
        <f>HYPERLINK("https://www.defined.fi/sol/H5yRQLkYEyggjqkCqr3nyAHjFoH7RWU2WGft8Ef8pump?maker=3Dp2NyiSx5Vc4b4jS6trW6Dh8RfDrmMiJ2KX2nP7pYKk","https://www.defined.fi/sol/H5yRQLkYEyggjqkCqr3nyAHjFoH7RWU2WGft8Ef8pump?maker=3Dp2NyiSx5Vc4b4jS6trW6Dh8RfDrmMiJ2KX2nP7pYKk")</f>
        <v>https://www.defined.fi/sol/H5yRQLkYEyggjqkCqr3nyAHjFoH7RWU2WGft8Ef8pump?maker=3Dp2NyiSx5Vc4b4jS6trW6Dh8RfDrmMiJ2KX2nP7pYKk</v>
      </c>
      <c r="M176" t="str">
        <f>HYPERLINK("https://dexscreener.com/solana/H5yRQLkYEyggjqkCqr3nyAHjFoH7RWU2WGft8Ef8pump?maker=3Dp2NyiSx5Vc4b4jS6trW6Dh8RfDrmMiJ2KX2nP7pYKk","https://dexscreener.com/solana/H5yRQLkYEyggjqkCqr3nyAHjFoH7RWU2WGft8Ef8pump?maker=3Dp2NyiSx5Vc4b4jS6trW6Dh8RfDrmMiJ2KX2nP7pYKk")</f>
        <v>https://dexscreener.com/solana/H5yRQLkYEyggjqkCqr3nyAHjFoH7RWU2WGft8Ef8pump?maker=3Dp2NyiSx5Vc4b4jS6trW6Dh8RfDrmMiJ2KX2nP7pYKk</v>
      </c>
    </row>
    <row r="177" spans="1:13" x14ac:dyDescent="0.15">
      <c r="A177" t="s">
        <v>358</v>
      </c>
      <c r="B177" t="s">
        <v>359</v>
      </c>
      <c r="C177">
        <v>9</v>
      </c>
      <c r="D177">
        <v>0.108</v>
      </c>
      <c r="E177">
        <v>0.12</v>
      </c>
      <c r="F177">
        <v>0.91200000000000003</v>
      </c>
      <c r="G177">
        <v>1.02</v>
      </c>
      <c r="H177">
        <v>1</v>
      </c>
      <c r="I177">
        <v>1</v>
      </c>
      <c r="J177">
        <v>-1</v>
      </c>
      <c r="K177">
        <v>-1</v>
      </c>
      <c r="L177" t="str">
        <f>HYPERLINK("https://www.defined.fi/sol/B43WbANTe76SSdNj6VWRGgz6fouhsXXbwFNSXb9tpump?maker=3Dp2NyiSx5Vc4b4jS6trW6Dh8RfDrmMiJ2KX2nP7pYKk","https://www.defined.fi/sol/B43WbANTe76SSdNj6VWRGgz6fouhsXXbwFNSXb9tpump?maker=3Dp2NyiSx5Vc4b4jS6trW6Dh8RfDrmMiJ2KX2nP7pYKk")</f>
        <v>https://www.defined.fi/sol/B43WbANTe76SSdNj6VWRGgz6fouhsXXbwFNSXb9tpump?maker=3Dp2NyiSx5Vc4b4jS6trW6Dh8RfDrmMiJ2KX2nP7pYKk</v>
      </c>
      <c r="M177" t="str">
        <f>HYPERLINK("https://dexscreener.com/solana/B43WbANTe76SSdNj6VWRGgz6fouhsXXbwFNSXb9tpump?maker=3Dp2NyiSx5Vc4b4jS6trW6Dh8RfDrmMiJ2KX2nP7pYKk","https://dexscreener.com/solana/B43WbANTe76SSdNj6VWRGgz6fouhsXXbwFNSXb9tpump?maker=3Dp2NyiSx5Vc4b4jS6trW6Dh8RfDrmMiJ2KX2nP7pYKk")</f>
        <v>https://dexscreener.com/solana/B43WbANTe76SSdNj6VWRGgz6fouhsXXbwFNSXb9tpump?maker=3Dp2NyiSx5Vc4b4jS6trW6Dh8RfDrmMiJ2KX2nP7pYKk</v>
      </c>
    </row>
    <row r="178" spans="1:13" x14ac:dyDescent="0.15">
      <c r="A178" t="s">
        <v>360</v>
      </c>
      <c r="B178" t="s">
        <v>361</v>
      </c>
      <c r="C178">
        <v>9</v>
      </c>
      <c r="D178">
        <v>2.13</v>
      </c>
      <c r="E178">
        <v>1.59</v>
      </c>
      <c r="F178">
        <v>1.34</v>
      </c>
      <c r="G178">
        <v>3.48</v>
      </c>
      <c r="H178">
        <v>2</v>
      </c>
      <c r="I178">
        <v>2</v>
      </c>
      <c r="J178">
        <v>-1</v>
      </c>
      <c r="K178">
        <v>-1</v>
      </c>
      <c r="L178" t="str">
        <f>HYPERLINK("https://www.defined.fi/sol/B9DNQ2tYM2p8qH9ifc69rsVcHR2ETetGoBFhqmQqKdVN?maker=3Dp2NyiSx5Vc4b4jS6trW6Dh8RfDrmMiJ2KX2nP7pYKk","https://www.defined.fi/sol/B9DNQ2tYM2p8qH9ifc69rsVcHR2ETetGoBFhqmQqKdVN?maker=3Dp2NyiSx5Vc4b4jS6trW6Dh8RfDrmMiJ2KX2nP7pYKk")</f>
        <v>https://www.defined.fi/sol/B9DNQ2tYM2p8qH9ifc69rsVcHR2ETetGoBFhqmQqKdVN?maker=3Dp2NyiSx5Vc4b4jS6trW6Dh8RfDrmMiJ2KX2nP7pYKk</v>
      </c>
      <c r="M178" t="str">
        <f>HYPERLINK("https://dexscreener.com/solana/B9DNQ2tYM2p8qH9ifc69rsVcHR2ETetGoBFhqmQqKdVN?maker=3Dp2NyiSx5Vc4b4jS6trW6Dh8RfDrmMiJ2KX2nP7pYKk","https://dexscreener.com/solana/B9DNQ2tYM2p8qH9ifc69rsVcHR2ETetGoBFhqmQqKdVN?maker=3Dp2NyiSx5Vc4b4jS6trW6Dh8RfDrmMiJ2KX2nP7pYKk")</f>
        <v>https://dexscreener.com/solana/B9DNQ2tYM2p8qH9ifc69rsVcHR2ETetGoBFhqmQqKdVN?maker=3Dp2NyiSx5Vc4b4jS6trW6Dh8RfDrmMiJ2KX2nP7pYKk</v>
      </c>
    </row>
    <row r="179" spans="1:13" x14ac:dyDescent="0.15">
      <c r="A179" t="s">
        <v>362</v>
      </c>
      <c r="B179" t="s">
        <v>363</v>
      </c>
      <c r="C179">
        <v>9</v>
      </c>
      <c r="D179">
        <v>-0.17</v>
      </c>
      <c r="E179">
        <v>-1</v>
      </c>
      <c r="F179">
        <v>0.47099999999999997</v>
      </c>
      <c r="G179">
        <v>0.30099999999999999</v>
      </c>
      <c r="H179">
        <v>1</v>
      </c>
      <c r="I179">
        <v>1</v>
      </c>
      <c r="J179">
        <v>-1</v>
      </c>
      <c r="K179">
        <v>-1</v>
      </c>
      <c r="L179" t="str">
        <f>HYPERLINK("https://www.defined.fi/sol/4CV56QMAcEyd3CpaWpRmqZqF7q4aAWp17RDq7P6uGPRH?maker=3Dp2NyiSx5Vc4b4jS6trW6Dh8RfDrmMiJ2KX2nP7pYKk","https://www.defined.fi/sol/4CV56QMAcEyd3CpaWpRmqZqF7q4aAWp17RDq7P6uGPRH?maker=3Dp2NyiSx5Vc4b4jS6trW6Dh8RfDrmMiJ2KX2nP7pYKk")</f>
        <v>https://www.defined.fi/sol/4CV56QMAcEyd3CpaWpRmqZqF7q4aAWp17RDq7P6uGPRH?maker=3Dp2NyiSx5Vc4b4jS6trW6Dh8RfDrmMiJ2KX2nP7pYKk</v>
      </c>
      <c r="M179" t="str">
        <f>HYPERLINK("https://dexscreener.com/solana/4CV56QMAcEyd3CpaWpRmqZqF7q4aAWp17RDq7P6uGPRH?maker=3Dp2NyiSx5Vc4b4jS6trW6Dh8RfDrmMiJ2KX2nP7pYKk","https://dexscreener.com/solana/4CV56QMAcEyd3CpaWpRmqZqF7q4aAWp17RDq7P6uGPRH?maker=3Dp2NyiSx5Vc4b4jS6trW6Dh8RfDrmMiJ2KX2nP7pYKk")</f>
        <v>https://dexscreener.com/solana/4CV56QMAcEyd3CpaWpRmqZqF7q4aAWp17RDq7P6uGPRH?maker=3Dp2NyiSx5Vc4b4jS6trW6Dh8RfDrmMiJ2KX2nP7pYKk</v>
      </c>
    </row>
    <row r="180" spans="1:13" x14ac:dyDescent="0.15">
      <c r="A180" t="s">
        <v>364</v>
      </c>
      <c r="B180" t="s">
        <v>365</v>
      </c>
      <c r="C180">
        <v>9</v>
      </c>
      <c r="D180">
        <v>5.59</v>
      </c>
      <c r="E180">
        <v>5.97</v>
      </c>
      <c r="F180">
        <v>0.93600000000000005</v>
      </c>
      <c r="G180">
        <v>6.52</v>
      </c>
      <c r="H180">
        <v>2</v>
      </c>
      <c r="I180">
        <v>11</v>
      </c>
      <c r="J180">
        <v>-1</v>
      </c>
      <c r="K180">
        <v>-1</v>
      </c>
      <c r="L180" t="str">
        <f>HYPERLINK("https://www.defined.fi/sol/DMF7dX8Qg6HknTuh7xD64daPLDShJMM5aZd8oLHepump?maker=3Dp2NyiSx5Vc4b4jS6trW6Dh8RfDrmMiJ2KX2nP7pYKk","https://www.defined.fi/sol/DMF7dX8Qg6HknTuh7xD64daPLDShJMM5aZd8oLHepump?maker=3Dp2NyiSx5Vc4b4jS6trW6Dh8RfDrmMiJ2KX2nP7pYKk")</f>
        <v>https://www.defined.fi/sol/DMF7dX8Qg6HknTuh7xD64daPLDShJMM5aZd8oLHepump?maker=3Dp2NyiSx5Vc4b4jS6trW6Dh8RfDrmMiJ2KX2nP7pYKk</v>
      </c>
      <c r="M180" t="str">
        <f>HYPERLINK("https://dexscreener.com/solana/DMF7dX8Qg6HknTuh7xD64daPLDShJMM5aZd8oLHepump?maker=3Dp2NyiSx5Vc4b4jS6trW6Dh8RfDrmMiJ2KX2nP7pYKk","https://dexscreener.com/solana/DMF7dX8Qg6HknTuh7xD64daPLDShJMM5aZd8oLHepump?maker=3Dp2NyiSx5Vc4b4jS6trW6Dh8RfDrmMiJ2KX2nP7pYKk")</f>
        <v>https://dexscreener.com/solana/DMF7dX8Qg6HknTuh7xD64daPLDShJMM5aZd8oLHepump?maker=3Dp2NyiSx5Vc4b4jS6trW6Dh8RfDrmMiJ2KX2nP7pYKk</v>
      </c>
    </row>
    <row r="181" spans="1:13" x14ac:dyDescent="0.15">
      <c r="A181" t="s">
        <v>366</v>
      </c>
      <c r="B181" t="s">
        <v>367</v>
      </c>
      <c r="C181">
        <v>9</v>
      </c>
      <c r="D181">
        <v>6.0000000000000001E-3</v>
      </c>
      <c r="E181">
        <v>-1</v>
      </c>
      <c r="F181">
        <v>0.92700000000000005</v>
      </c>
      <c r="G181">
        <v>0.93300000000000005</v>
      </c>
      <c r="H181">
        <v>1</v>
      </c>
      <c r="I181">
        <v>1</v>
      </c>
      <c r="J181">
        <v>-1</v>
      </c>
      <c r="K181">
        <v>-1</v>
      </c>
      <c r="L181" t="str">
        <f>HYPERLINK("https://www.defined.fi/sol/7EfJDrVQH5aMjWvQh2isLaHnaoEX1bpbRzzdYPdoeW3o?maker=3Dp2NyiSx5Vc4b4jS6trW6Dh8RfDrmMiJ2KX2nP7pYKk","https://www.defined.fi/sol/7EfJDrVQH5aMjWvQh2isLaHnaoEX1bpbRzzdYPdoeW3o?maker=3Dp2NyiSx5Vc4b4jS6trW6Dh8RfDrmMiJ2KX2nP7pYKk")</f>
        <v>https://www.defined.fi/sol/7EfJDrVQH5aMjWvQh2isLaHnaoEX1bpbRzzdYPdoeW3o?maker=3Dp2NyiSx5Vc4b4jS6trW6Dh8RfDrmMiJ2KX2nP7pYKk</v>
      </c>
      <c r="M181" t="str">
        <f>HYPERLINK("https://dexscreener.com/solana/7EfJDrVQH5aMjWvQh2isLaHnaoEX1bpbRzzdYPdoeW3o?maker=3Dp2NyiSx5Vc4b4jS6trW6Dh8RfDrmMiJ2KX2nP7pYKk","https://dexscreener.com/solana/7EfJDrVQH5aMjWvQh2isLaHnaoEX1bpbRzzdYPdoeW3o?maker=3Dp2NyiSx5Vc4b4jS6trW6Dh8RfDrmMiJ2KX2nP7pYKk")</f>
        <v>https://dexscreener.com/solana/7EfJDrVQH5aMjWvQh2isLaHnaoEX1bpbRzzdYPdoeW3o?maker=3Dp2NyiSx5Vc4b4jS6trW6Dh8RfDrmMiJ2KX2nP7pYKk</v>
      </c>
    </row>
    <row r="182" spans="1:13" x14ac:dyDescent="0.15">
      <c r="A182" t="s">
        <v>368</v>
      </c>
      <c r="B182" t="s">
        <v>369</v>
      </c>
      <c r="C182">
        <v>9</v>
      </c>
      <c r="D182">
        <v>0</v>
      </c>
      <c r="E182">
        <v>-1</v>
      </c>
      <c r="F182">
        <v>0.26800000000000002</v>
      </c>
      <c r="G182">
        <v>0.26900000000000002</v>
      </c>
      <c r="H182">
        <v>1</v>
      </c>
      <c r="I182">
        <v>1</v>
      </c>
      <c r="J182">
        <v>-1</v>
      </c>
      <c r="K182">
        <v>-1</v>
      </c>
      <c r="L182" t="str">
        <f>HYPERLINK("https://www.defined.fi/sol/Ep1zcWmTwg4wyXHszas8QckzKocetvdcf92LK7bsQTyH?maker=3Dp2NyiSx5Vc4b4jS6trW6Dh8RfDrmMiJ2KX2nP7pYKk","https://www.defined.fi/sol/Ep1zcWmTwg4wyXHszas8QckzKocetvdcf92LK7bsQTyH?maker=3Dp2NyiSx5Vc4b4jS6trW6Dh8RfDrmMiJ2KX2nP7pYKk")</f>
        <v>https://www.defined.fi/sol/Ep1zcWmTwg4wyXHszas8QckzKocetvdcf92LK7bsQTyH?maker=3Dp2NyiSx5Vc4b4jS6trW6Dh8RfDrmMiJ2KX2nP7pYKk</v>
      </c>
      <c r="M182" t="str">
        <f>HYPERLINK("https://dexscreener.com/solana/Ep1zcWmTwg4wyXHszas8QckzKocetvdcf92LK7bsQTyH?maker=3Dp2NyiSx5Vc4b4jS6trW6Dh8RfDrmMiJ2KX2nP7pYKk","https://dexscreener.com/solana/Ep1zcWmTwg4wyXHszas8QckzKocetvdcf92LK7bsQTyH?maker=3Dp2NyiSx5Vc4b4jS6trW6Dh8RfDrmMiJ2KX2nP7pYKk")</f>
        <v>https://dexscreener.com/solana/Ep1zcWmTwg4wyXHszas8QckzKocetvdcf92LK7bsQTyH?maker=3Dp2NyiSx5Vc4b4jS6trW6Dh8RfDrmMiJ2KX2nP7pYKk</v>
      </c>
    </row>
    <row r="183" spans="1:13" x14ac:dyDescent="0.15">
      <c r="A183" t="s">
        <v>370</v>
      </c>
      <c r="B183" t="s">
        <v>371</v>
      </c>
      <c r="C183">
        <v>9</v>
      </c>
      <c r="D183">
        <v>-0.29899999999999999</v>
      </c>
      <c r="E183">
        <v>-0.33</v>
      </c>
      <c r="F183">
        <v>0.89700000000000002</v>
      </c>
      <c r="G183">
        <v>0.59899999999999998</v>
      </c>
      <c r="H183">
        <v>1</v>
      </c>
      <c r="I183">
        <v>1</v>
      </c>
      <c r="J183">
        <v>-1</v>
      </c>
      <c r="K183">
        <v>-1</v>
      </c>
      <c r="L183" t="str">
        <f>HYPERLINK("https://www.defined.fi/sol/ARygRrYJhXq7srvGyNV5ZKqH3VK3Yybce2Z6nreBpump?maker=3Dp2NyiSx5Vc4b4jS6trW6Dh8RfDrmMiJ2KX2nP7pYKk","https://www.defined.fi/sol/ARygRrYJhXq7srvGyNV5ZKqH3VK3Yybce2Z6nreBpump?maker=3Dp2NyiSx5Vc4b4jS6trW6Dh8RfDrmMiJ2KX2nP7pYKk")</f>
        <v>https://www.defined.fi/sol/ARygRrYJhXq7srvGyNV5ZKqH3VK3Yybce2Z6nreBpump?maker=3Dp2NyiSx5Vc4b4jS6trW6Dh8RfDrmMiJ2KX2nP7pYKk</v>
      </c>
      <c r="M183" t="str">
        <f>HYPERLINK("https://dexscreener.com/solana/ARygRrYJhXq7srvGyNV5ZKqH3VK3Yybce2Z6nreBpump?maker=3Dp2NyiSx5Vc4b4jS6trW6Dh8RfDrmMiJ2KX2nP7pYKk","https://dexscreener.com/solana/ARygRrYJhXq7srvGyNV5ZKqH3VK3Yybce2Z6nreBpump?maker=3Dp2NyiSx5Vc4b4jS6trW6Dh8RfDrmMiJ2KX2nP7pYKk")</f>
        <v>https://dexscreener.com/solana/ARygRrYJhXq7srvGyNV5ZKqH3VK3Yybce2Z6nreBpump?maker=3Dp2NyiSx5Vc4b4jS6trW6Dh8RfDrmMiJ2KX2nP7pYKk</v>
      </c>
    </row>
    <row r="184" spans="1:13" x14ac:dyDescent="0.15">
      <c r="A184" t="s">
        <v>372</v>
      </c>
      <c r="B184" t="s">
        <v>373</v>
      </c>
      <c r="C184">
        <v>9</v>
      </c>
      <c r="D184">
        <v>-0.39300000000000002</v>
      </c>
      <c r="E184">
        <v>-1</v>
      </c>
      <c r="F184">
        <v>0.504</v>
      </c>
      <c r="G184">
        <v>0.111</v>
      </c>
      <c r="H184">
        <v>1</v>
      </c>
      <c r="I184">
        <v>1</v>
      </c>
      <c r="J184">
        <v>-1</v>
      </c>
      <c r="K184">
        <v>-1</v>
      </c>
      <c r="L184" t="str">
        <f>HYPERLINK("https://www.defined.fi/sol/FpvDC61rEpxGFC8CuJbUwxp4ZjXkgAjk7R6b2QhBpump?maker=3Dp2NyiSx5Vc4b4jS6trW6Dh8RfDrmMiJ2KX2nP7pYKk","https://www.defined.fi/sol/FpvDC61rEpxGFC8CuJbUwxp4ZjXkgAjk7R6b2QhBpump?maker=3Dp2NyiSx5Vc4b4jS6trW6Dh8RfDrmMiJ2KX2nP7pYKk")</f>
        <v>https://www.defined.fi/sol/FpvDC61rEpxGFC8CuJbUwxp4ZjXkgAjk7R6b2QhBpump?maker=3Dp2NyiSx5Vc4b4jS6trW6Dh8RfDrmMiJ2KX2nP7pYKk</v>
      </c>
      <c r="M184" t="str">
        <f>HYPERLINK("https://dexscreener.com/solana/FpvDC61rEpxGFC8CuJbUwxp4ZjXkgAjk7R6b2QhBpump?maker=3Dp2NyiSx5Vc4b4jS6trW6Dh8RfDrmMiJ2KX2nP7pYKk","https://dexscreener.com/solana/FpvDC61rEpxGFC8CuJbUwxp4ZjXkgAjk7R6b2QhBpump?maker=3Dp2NyiSx5Vc4b4jS6trW6Dh8RfDrmMiJ2KX2nP7pYKk")</f>
        <v>https://dexscreener.com/solana/FpvDC61rEpxGFC8CuJbUwxp4ZjXkgAjk7R6b2QhBpump?maker=3Dp2NyiSx5Vc4b4jS6trW6Dh8RfDrmMiJ2KX2nP7pYKk</v>
      </c>
    </row>
    <row r="185" spans="1:13" x14ac:dyDescent="0.15">
      <c r="A185" t="s">
        <v>374</v>
      </c>
      <c r="B185" t="s">
        <v>375</v>
      </c>
      <c r="C185">
        <v>9</v>
      </c>
      <c r="D185">
        <v>0.30599999999999999</v>
      </c>
      <c r="E185">
        <v>0.12</v>
      </c>
      <c r="F185">
        <v>2.67</v>
      </c>
      <c r="G185">
        <v>2.98</v>
      </c>
      <c r="H185">
        <v>1</v>
      </c>
      <c r="I185">
        <v>1</v>
      </c>
      <c r="J185">
        <v>-1</v>
      </c>
      <c r="K185">
        <v>-1</v>
      </c>
      <c r="L185" t="str">
        <f>HYPERLINK("https://www.defined.fi/sol/DZBztmgHuuY49pVkwCTzusg6SXCpbj16ZeSFfQLapump?maker=3Dp2NyiSx5Vc4b4jS6trW6Dh8RfDrmMiJ2KX2nP7pYKk","https://www.defined.fi/sol/DZBztmgHuuY49pVkwCTzusg6SXCpbj16ZeSFfQLapump?maker=3Dp2NyiSx5Vc4b4jS6trW6Dh8RfDrmMiJ2KX2nP7pYKk")</f>
        <v>https://www.defined.fi/sol/DZBztmgHuuY49pVkwCTzusg6SXCpbj16ZeSFfQLapump?maker=3Dp2NyiSx5Vc4b4jS6trW6Dh8RfDrmMiJ2KX2nP7pYKk</v>
      </c>
      <c r="M185" t="str">
        <f>HYPERLINK("https://dexscreener.com/solana/DZBztmgHuuY49pVkwCTzusg6SXCpbj16ZeSFfQLapump?maker=3Dp2NyiSx5Vc4b4jS6trW6Dh8RfDrmMiJ2KX2nP7pYKk","https://dexscreener.com/solana/DZBztmgHuuY49pVkwCTzusg6SXCpbj16ZeSFfQLapump?maker=3Dp2NyiSx5Vc4b4jS6trW6Dh8RfDrmMiJ2KX2nP7pYKk")</f>
        <v>https://dexscreener.com/solana/DZBztmgHuuY49pVkwCTzusg6SXCpbj16ZeSFfQLapump?maker=3Dp2NyiSx5Vc4b4jS6trW6Dh8RfDrmMiJ2KX2nP7pYKk</v>
      </c>
    </row>
    <row r="186" spans="1:13" x14ac:dyDescent="0.15">
      <c r="A186" t="s">
        <v>376</v>
      </c>
      <c r="B186" t="s">
        <v>377</v>
      </c>
      <c r="C186">
        <v>9</v>
      </c>
      <c r="D186">
        <v>-0.219</v>
      </c>
      <c r="E186">
        <v>-1</v>
      </c>
      <c r="F186">
        <v>0.42399999999999999</v>
      </c>
      <c r="G186">
        <v>0.20499999999999999</v>
      </c>
      <c r="H186">
        <v>1</v>
      </c>
      <c r="I186">
        <v>1</v>
      </c>
      <c r="J186">
        <v>-1</v>
      </c>
      <c r="K186">
        <v>-1</v>
      </c>
      <c r="L186" t="str">
        <f>HYPERLINK("https://www.defined.fi/sol/GbAZuwGaLXBaAtQmWCbYe3CV2tXoXcjf75tABpS7ZB8o?maker=3Dp2NyiSx5Vc4b4jS6trW6Dh8RfDrmMiJ2KX2nP7pYKk","https://www.defined.fi/sol/GbAZuwGaLXBaAtQmWCbYe3CV2tXoXcjf75tABpS7ZB8o?maker=3Dp2NyiSx5Vc4b4jS6trW6Dh8RfDrmMiJ2KX2nP7pYKk")</f>
        <v>https://www.defined.fi/sol/GbAZuwGaLXBaAtQmWCbYe3CV2tXoXcjf75tABpS7ZB8o?maker=3Dp2NyiSx5Vc4b4jS6trW6Dh8RfDrmMiJ2KX2nP7pYKk</v>
      </c>
      <c r="M186" t="str">
        <f>HYPERLINK("https://dexscreener.com/solana/GbAZuwGaLXBaAtQmWCbYe3CV2tXoXcjf75tABpS7ZB8o?maker=3Dp2NyiSx5Vc4b4jS6trW6Dh8RfDrmMiJ2KX2nP7pYKk","https://dexscreener.com/solana/GbAZuwGaLXBaAtQmWCbYe3CV2tXoXcjf75tABpS7ZB8o?maker=3Dp2NyiSx5Vc4b4jS6trW6Dh8RfDrmMiJ2KX2nP7pYKk")</f>
        <v>https://dexscreener.com/solana/GbAZuwGaLXBaAtQmWCbYe3CV2tXoXcjf75tABpS7ZB8o?maker=3Dp2NyiSx5Vc4b4jS6trW6Dh8RfDrmMiJ2KX2nP7pYKk</v>
      </c>
    </row>
    <row r="187" spans="1:13" x14ac:dyDescent="0.15">
      <c r="A187" t="s">
        <v>378</v>
      </c>
      <c r="B187" t="s">
        <v>379</v>
      </c>
      <c r="C187">
        <v>9</v>
      </c>
      <c r="D187">
        <v>-6.2E-2</v>
      </c>
      <c r="E187">
        <v>-1</v>
      </c>
      <c r="F187">
        <v>0.502</v>
      </c>
      <c r="G187">
        <v>0.44</v>
      </c>
      <c r="H187">
        <v>1</v>
      </c>
      <c r="I187">
        <v>1</v>
      </c>
      <c r="J187">
        <v>-1</v>
      </c>
      <c r="K187">
        <v>-1</v>
      </c>
      <c r="L187" t="str">
        <f>HYPERLINK("https://www.defined.fi/sol/85KXd381JaaujEucY8ouf8TFKPDUze7SKTjfqYQVpump?maker=3Dp2NyiSx5Vc4b4jS6trW6Dh8RfDrmMiJ2KX2nP7pYKk","https://www.defined.fi/sol/85KXd381JaaujEucY8ouf8TFKPDUze7SKTjfqYQVpump?maker=3Dp2NyiSx5Vc4b4jS6trW6Dh8RfDrmMiJ2KX2nP7pYKk")</f>
        <v>https://www.defined.fi/sol/85KXd381JaaujEucY8ouf8TFKPDUze7SKTjfqYQVpump?maker=3Dp2NyiSx5Vc4b4jS6trW6Dh8RfDrmMiJ2KX2nP7pYKk</v>
      </c>
      <c r="M187" t="str">
        <f>HYPERLINK("https://dexscreener.com/solana/85KXd381JaaujEucY8ouf8TFKPDUze7SKTjfqYQVpump?maker=3Dp2NyiSx5Vc4b4jS6trW6Dh8RfDrmMiJ2KX2nP7pYKk","https://dexscreener.com/solana/85KXd381JaaujEucY8ouf8TFKPDUze7SKTjfqYQVpump?maker=3Dp2NyiSx5Vc4b4jS6trW6Dh8RfDrmMiJ2KX2nP7pYKk")</f>
        <v>https://dexscreener.com/solana/85KXd381JaaujEucY8ouf8TFKPDUze7SKTjfqYQVpump?maker=3Dp2NyiSx5Vc4b4jS6trW6Dh8RfDrmMiJ2KX2nP7pYKk</v>
      </c>
    </row>
    <row r="188" spans="1:13" x14ac:dyDescent="0.15">
      <c r="A188" t="s">
        <v>380</v>
      </c>
      <c r="B188" t="s">
        <v>381</v>
      </c>
      <c r="C188">
        <v>9</v>
      </c>
      <c r="D188">
        <v>4.5999999999999999E-2</v>
      </c>
      <c r="E188">
        <v>-1</v>
      </c>
      <c r="F188">
        <v>0.48599999999999999</v>
      </c>
      <c r="G188">
        <v>0.53100000000000003</v>
      </c>
      <c r="H188">
        <v>1</v>
      </c>
      <c r="I188">
        <v>1</v>
      </c>
      <c r="J188">
        <v>-1</v>
      </c>
      <c r="K188">
        <v>-1</v>
      </c>
      <c r="L188" t="str">
        <f>HYPERLINK("https://www.defined.fi/sol/PqUvVQoEJp4cs3toTRu9cQZgXJALQ2fHhVfomPRpump?maker=3Dp2NyiSx5Vc4b4jS6trW6Dh8RfDrmMiJ2KX2nP7pYKk","https://www.defined.fi/sol/PqUvVQoEJp4cs3toTRu9cQZgXJALQ2fHhVfomPRpump?maker=3Dp2NyiSx5Vc4b4jS6trW6Dh8RfDrmMiJ2KX2nP7pYKk")</f>
        <v>https://www.defined.fi/sol/PqUvVQoEJp4cs3toTRu9cQZgXJALQ2fHhVfomPRpump?maker=3Dp2NyiSx5Vc4b4jS6trW6Dh8RfDrmMiJ2KX2nP7pYKk</v>
      </c>
      <c r="M188" t="str">
        <f>HYPERLINK("https://dexscreener.com/solana/PqUvVQoEJp4cs3toTRu9cQZgXJALQ2fHhVfomPRpump?maker=3Dp2NyiSx5Vc4b4jS6trW6Dh8RfDrmMiJ2KX2nP7pYKk","https://dexscreener.com/solana/PqUvVQoEJp4cs3toTRu9cQZgXJALQ2fHhVfomPRpump?maker=3Dp2NyiSx5Vc4b4jS6trW6Dh8RfDrmMiJ2KX2nP7pYKk")</f>
        <v>https://dexscreener.com/solana/PqUvVQoEJp4cs3toTRu9cQZgXJALQ2fHhVfomPRpump?maker=3Dp2NyiSx5Vc4b4jS6trW6Dh8RfDrmMiJ2KX2nP7pYKk</v>
      </c>
    </row>
    <row r="189" spans="1:13" x14ac:dyDescent="0.15">
      <c r="A189" t="s">
        <v>382</v>
      </c>
      <c r="B189" t="s">
        <v>383</v>
      </c>
      <c r="C189">
        <v>9</v>
      </c>
      <c r="D189">
        <v>0.57699999999999996</v>
      </c>
      <c r="E189">
        <v>-1</v>
      </c>
      <c r="F189">
        <v>1.06</v>
      </c>
      <c r="G189">
        <v>1.64</v>
      </c>
      <c r="H189">
        <v>2</v>
      </c>
      <c r="I189">
        <v>2</v>
      </c>
      <c r="J189">
        <v>-1</v>
      </c>
      <c r="K189">
        <v>-1</v>
      </c>
      <c r="L189" t="str">
        <f>HYPERLINK("https://www.defined.fi/sol/9DeQ2tnzninDwWX7dT3WpkwxM79At6ouEU8fnA2pump?maker=3Dp2NyiSx5Vc4b4jS6trW6Dh8RfDrmMiJ2KX2nP7pYKk","https://www.defined.fi/sol/9DeQ2tnzninDwWX7dT3WpkwxM79At6ouEU8fnA2pump?maker=3Dp2NyiSx5Vc4b4jS6trW6Dh8RfDrmMiJ2KX2nP7pYKk")</f>
        <v>https://www.defined.fi/sol/9DeQ2tnzninDwWX7dT3WpkwxM79At6ouEU8fnA2pump?maker=3Dp2NyiSx5Vc4b4jS6trW6Dh8RfDrmMiJ2KX2nP7pYKk</v>
      </c>
      <c r="M189" t="str">
        <f>HYPERLINK("https://dexscreener.com/solana/9DeQ2tnzninDwWX7dT3WpkwxM79At6ouEU8fnA2pump?maker=3Dp2NyiSx5Vc4b4jS6trW6Dh8RfDrmMiJ2KX2nP7pYKk","https://dexscreener.com/solana/9DeQ2tnzninDwWX7dT3WpkwxM79At6ouEU8fnA2pump?maker=3Dp2NyiSx5Vc4b4jS6trW6Dh8RfDrmMiJ2KX2nP7pYKk")</f>
        <v>https://dexscreener.com/solana/9DeQ2tnzninDwWX7dT3WpkwxM79At6ouEU8fnA2pump?maker=3Dp2NyiSx5Vc4b4jS6trW6Dh8RfDrmMiJ2KX2nP7pYKk</v>
      </c>
    </row>
    <row r="190" spans="1:13" x14ac:dyDescent="0.15">
      <c r="A190" t="s">
        <v>384</v>
      </c>
      <c r="B190" t="s">
        <v>385</v>
      </c>
      <c r="C190">
        <v>9</v>
      </c>
      <c r="D190">
        <v>-0.47199999999999998</v>
      </c>
      <c r="E190">
        <v>-0.16</v>
      </c>
      <c r="F190">
        <v>3.02</v>
      </c>
      <c r="G190">
        <v>2.52</v>
      </c>
      <c r="H190">
        <v>2</v>
      </c>
      <c r="I190">
        <v>1</v>
      </c>
      <c r="J190">
        <v>-1</v>
      </c>
      <c r="K190">
        <v>-1</v>
      </c>
      <c r="L190" t="str">
        <f>HYPERLINK("https://www.defined.fi/sol/JBP3eRfG7RRF75Wsw3CmaNkEBQu59gmKLjdzu3y3Z3yt?maker=3Dp2NyiSx5Vc4b4jS6trW6Dh8RfDrmMiJ2KX2nP7pYKk","https://www.defined.fi/sol/JBP3eRfG7RRF75Wsw3CmaNkEBQu59gmKLjdzu3y3Z3yt?maker=3Dp2NyiSx5Vc4b4jS6trW6Dh8RfDrmMiJ2KX2nP7pYKk")</f>
        <v>https://www.defined.fi/sol/JBP3eRfG7RRF75Wsw3CmaNkEBQu59gmKLjdzu3y3Z3yt?maker=3Dp2NyiSx5Vc4b4jS6trW6Dh8RfDrmMiJ2KX2nP7pYKk</v>
      </c>
      <c r="M190" t="str">
        <f>HYPERLINK("https://dexscreener.com/solana/JBP3eRfG7RRF75Wsw3CmaNkEBQu59gmKLjdzu3y3Z3yt?maker=3Dp2NyiSx5Vc4b4jS6trW6Dh8RfDrmMiJ2KX2nP7pYKk","https://dexscreener.com/solana/JBP3eRfG7RRF75Wsw3CmaNkEBQu59gmKLjdzu3y3Z3yt?maker=3Dp2NyiSx5Vc4b4jS6trW6Dh8RfDrmMiJ2KX2nP7pYKk")</f>
        <v>https://dexscreener.com/solana/JBP3eRfG7RRF75Wsw3CmaNkEBQu59gmKLjdzu3y3Z3yt?maker=3Dp2NyiSx5Vc4b4jS6trW6Dh8RfDrmMiJ2KX2nP7pYKk</v>
      </c>
    </row>
    <row r="191" spans="1:13" x14ac:dyDescent="0.15">
      <c r="A191" t="s">
        <v>386</v>
      </c>
      <c r="B191" t="s">
        <v>387</v>
      </c>
      <c r="C191">
        <v>9</v>
      </c>
      <c r="D191">
        <v>3.13</v>
      </c>
      <c r="E191">
        <v>4.9800000000000004</v>
      </c>
      <c r="F191">
        <v>0.629</v>
      </c>
      <c r="G191">
        <v>3.76</v>
      </c>
      <c r="H191">
        <v>4</v>
      </c>
      <c r="I191">
        <v>5</v>
      </c>
      <c r="J191">
        <v>-1</v>
      </c>
      <c r="K191">
        <v>-1</v>
      </c>
      <c r="L191" t="str">
        <f>HYPERLINK("https://www.defined.fi/sol/6MsuX4Fc7aQ9FFwnBFnA9oQZhUsFKhnjritV8Hu1pump?maker=3Dp2NyiSx5Vc4b4jS6trW6Dh8RfDrmMiJ2KX2nP7pYKk","https://www.defined.fi/sol/6MsuX4Fc7aQ9FFwnBFnA9oQZhUsFKhnjritV8Hu1pump?maker=3Dp2NyiSx5Vc4b4jS6trW6Dh8RfDrmMiJ2KX2nP7pYKk")</f>
        <v>https://www.defined.fi/sol/6MsuX4Fc7aQ9FFwnBFnA9oQZhUsFKhnjritV8Hu1pump?maker=3Dp2NyiSx5Vc4b4jS6trW6Dh8RfDrmMiJ2KX2nP7pYKk</v>
      </c>
      <c r="M191" t="str">
        <f>HYPERLINK("https://dexscreener.com/solana/6MsuX4Fc7aQ9FFwnBFnA9oQZhUsFKhnjritV8Hu1pump?maker=3Dp2NyiSx5Vc4b4jS6trW6Dh8RfDrmMiJ2KX2nP7pYKk","https://dexscreener.com/solana/6MsuX4Fc7aQ9FFwnBFnA9oQZhUsFKhnjritV8Hu1pump?maker=3Dp2NyiSx5Vc4b4jS6trW6Dh8RfDrmMiJ2KX2nP7pYKk")</f>
        <v>https://dexscreener.com/solana/6MsuX4Fc7aQ9FFwnBFnA9oQZhUsFKhnjritV8Hu1pump?maker=3Dp2NyiSx5Vc4b4jS6trW6Dh8RfDrmMiJ2KX2nP7pYKk</v>
      </c>
    </row>
    <row r="192" spans="1:13" x14ac:dyDescent="0.15">
      <c r="A192" t="s">
        <v>388</v>
      </c>
      <c r="B192" t="s">
        <v>389</v>
      </c>
      <c r="C192">
        <v>9</v>
      </c>
      <c r="D192">
        <v>-0.13800000000000001</v>
      </c>
      <c r="E192">
        <v>-0.05</v>
      </c>
      <c r="F192">
        <v>2.6</v>
      </c>
      <c r="G192">
        <v>2.46</v>
      </c>
      <c r="H192">
        <v>1</v>
      </c>
      <c r="I192">
        <v>1</v>
      </c>
      <c r="J192">
        <v>-1</v>
      </c>
      <c r="K192">
        <v>-1</v>
      </c>
      <c r="L192" t="str">
        <f>HYPERLINK("https://www.defined.fi/sol/39tEJxpwXMeb7np18UJAtYciaLZBQ6xrtNvRonYZpump?maker=3Dp2NyiSx5Vc4b4jS6trW6Dh8RfDrmMiJ2KX2nP7pYKk","https://www.defined.fi/sol/39tEJxpwXMeb7np18UJAtYciaLZBQ6xrtNvRonYZpump?maker=3Dp2NyiSx5Vc4b4jS6trW6Dh8RfDrmMiJ2KX2nP7pYKk")</f>
        <v>https://www.defined.fi/sol/39tEJxpwXMeb7np18UJAtYciaLZBQ6xrtNvRonYZpump?maker=3Dp2NyiSx5Vc4b4jS6trW6Dh8RfDrmMiJ2KX2nP7pYKk</v>
      </c>
      <c r="M192" t="str">
        <f>HYPERLINK("https://dexscreener.com/solana/39tEJxpwXMeb7np18UJAtYciaLZBQ6xrtNvRonYZpump?maker=3Dp2NyiSx5Vc4b4jS6trW6Dh8RfDrmMiJ2KX2nP7pYKk","https://dexscreener.com/solana/39tEJxpwXMeb7np18UJAtYciaLZBQ6xrtNvRonYZpump?maker=3Dp2NyiSx5Vc4b4jS6trW6Dh8RfDrmMiJ2KX2nP7pYKk")</f>
        <v>https://dexscreener.com/solana/39tEJxpwXMeb7np18UJAtYciaLZBQ6xrtNvRonYZpump?maker=3Dp2NyiSx5Vc4b4jS6trW6Dh8RfDrmMiJ2KX2nP7pYKk</v>
      </c>
    </row>
    <row r="193" spans="1:13" x14ac:dyDescent="0.15">
      <c r="A193" t="s">
        <v>390</v>
      </c>
      <c r="B193" t="s">
        <v>391</v>
      </c>
      <c r="C193">
        <v>9</v>
      </c>
      <c r="D193">
        <v>-3.38</v>
      </c>
      <c r="E193">
        <v>-0.39</v>
      </c>
      <c r="F193">
        <v>8.57</v>
      </c>
      <c r="G193">
        <v>5.19</v>
      </c>
      <c r="H193">
        <v>11</v>
      </c>
      <c r="I193">
        <v>2</v>
      </c>
      <c r="J193">
        <v>-1</v>
      </c>
      <c r="K193">
        <v>-1</v>
      </c>
      <c r="L193" t="str">
        <f>HYPERLINK("https://www.defined.fi/sol/EJ6r55VaTxKwaPTBWU6naLsUoSnBJ59Q3jZtE5wrpump?maker=3Dp2NyiSx5Vc4b4jS6trW6Dh8RfDrmMiJ2KX2nP7pYKk","https://www.defined.fi/sol/EJ6r55VaTxKwaPTBWU6naLsUoSnBJ59Q3jZtE5wrpump?maker=3Dp2NyiSx5Vc4b4jS6trW6Dh8RfDrmMiJ2KX2nP7pYKk")</f>
        <v>https://www.defined.fi/sol/EJ6r55VaTxKwaPTBWU6naLsUoSnBJ59Q3jZtE5wrpump?maker=3Dp2NyiSx5Vc4b4jS6trW6Dh8RfDrmMiJ2KX2nP7pYKk</v>
      </c>
      <c r="M193" t="str">
        <f>HYPERLINK("https://dexscreener.com/solana/EJ6r55VaTxKwaPTBWU6naLsUoSnBJ59Q3jZtE5wrpump?maker=3Dp2NyiSx5Vc4b4jS6trW6Dh8RfDrmMiJ2KX2nP7pYKk","https://dexscreener.com/solana/EJ6r55VaTxKwaPTBWU6naLsUoSnBJ59Q3jZtE5wrpump?maker=3Dp2NyiSx5Vc4b4jS6trW6Dh8RfDrmMiJ2KX2nP7pYKk")</f>
        <v>https://dexscreener.com/solana/EJ6r55VaTxKwaPTBWU6naLsUoSnBJ59Q3jZtE5wrpump?maker=3Dp2NyiSx5Vc4b4jS6trW6Dh8RfDrmMiJ2KX2nP7pYKk</v>
      </c>
    </row>
    <row r="194" spans="1:13" x14ac:dyDescent="0.15">
      <c r="A194" t="s">
        <v>392</v>
      </c>
      <c r="B194" t="s">
        <v>393</v>
      </c>
      <c r="C194">
        <v>9</v>
      </c>
      <c r="D194">
        <v>-0.26200000000000001</v>
      </c>
      <c r="E194">
        <v>-0.6</v>
      </c>
      <c r="F194">
        <v>0.434</v>
      </c>
      <c r="G194">
        <v>0.17199999999999999</v>
      </c>
      <c r="H194">
        <v>1</v>
      </c>
      <c r="I194">
        <v>1</v>
      </c>
      <c r="J194">
        <v>-1</v>
      </c>
      <c r="K194">
        <v>-1</v>
      </c>
      <c r="L194" t="str">
        <f>HYPERLINK("https://www.defined.fi/sol/6EPrxZq1o9htxXFEkmDxt7QDSoFzeuofqxvrPHUppump?maker=3Dp2NyiSx5Vc4b4jS6trW6Dh8RfDrmMiJ2KX2nP7pYKk","https://www.defined.fi/sol/6EPrxZq1o9htxXFEkmDxt7QDSoFzeuofqxvrPHUppump?maker=3Dp2NyiSx5Vc4b4jS6trW6Dh8RfDrmMiJ2KX2nP7pYKk")</f>
        <v>https://www.defined.fi/sol/6EPrxZq1o9htxXFEkmDxt7QDSoFzeuofqxvrPHUppump?maker=3Dp2NyiSx5Vc4b4jS6trW6Dh8RfDrmMiJ2KX2nP7pYKk</v>
      </c>
      <c r="M194" t="str">
        <f>HYPERLINK("https://dexscreener.com/solana/6EPrxZq1o9htxXFEkmDxt7QDSoFzeuofqxvrPHUppump?maker=3Dp2NyiSx5Vc4b4jS6trW6Dh8RfDrmMiJ2KX2nP7pYKk","https://dexscreener.com/solana/6EPrxZq1o9htxXFEkmDxt7QDSoFzeuofqxvrPHUppump?maker=3Dp2NyiSx5Vc4b4jS6trW6Dh8RfDrmMiJ2KX2nP7pYKk")</f>
        <v>https://dexscreener.com/solana/6EPrxZq1o9htxXFEkmDxt7QDSoFzeuofqxvrPHUppump?maker=3Dp2NyiSx5Vc4b4jS6trW6Dh8RfDrmMiJ2KX2nP7pYKk</v>
      </c>
    </row>
    <row r="195" spans="1:13" x14ac:dyDescent="0.15">
      <c r="A195" t="s">
        <v>394</v>
      </c>
      <c r="B195" t="s">
        <v>395</v>
      </c>
      <c r="C195">
        <v>9</v>
      </c>
      <c r="D195">
        <v>-0.20599999999999999</v>
      </c>
      <c r="E195">
        <v>-1</v>
      </c>
      <c r="F195">
        <v>0.40200000000000002</v>
      </c>
      <c r="G195">
        <v>0.19500000000000001</v>
      </c>
      <c r="H195">
        <v>1</v>
      </c>
      <c r="I195">
        <v>1</v>
      </c>
      <c r="J195">
        <v>-1</v>
      </c>
      <c r="K195">
        <v>-1</v>
      </c>
      <c r="L195" t="str">
        <f>HYPERLINK("https://www.defined.fi/sol/45jmse2ZFjHpj95X7JfA6WWbKg4GTCoVrWvDhybxpump?maker=3Dp2NyiSx5Vc4b4jS6trW6Dh8RfDrmMiJ2KX2nP7pYKk","https://www.defined.fi/sol/45jmse2ZFjHpj95X7JfA6WWbKg4GTCoVrWvDhybxpump?maker=3Dp2NyiSx5Vc4b4jS6trW6Dh8RfDrmMiJ2KX2nP7pYKk")</f>
        <v>https://www.defined.fi/sol/45jmse2ZFjHpj95X7JfA6WWbKg4GTCoVrWvDhybxpump?maker=3Dp2NyiSx5Vc4b4jS6trW6Dh8RfDrmMiJ2KX2nP7pYKk</v>
      </c>
      <c r="M195" t="str">
        <f>HYPERLINK("https://dexscreener.com/solana/45jmse2ZFjHpj95X7JfA6WWbKg4GTCoVrWvDhybxpump?maker=3Dp2NyiSx5Vc4b4jS6trW6Dh8RfDrmMiJ2KX2nP7pYKk","https://dexscreener.com/solana/45jmse2ZFjHpj95X7JfA6WWbKg4GTCoVrWvDhybxpump?maker=3Dp2NyiSx5Vc4b4jS6trW6Dh8RfDrmMiJ2KX2nP7pYKk")</f>
        <v>https://dexscreener.com/solana/45jmse2ZFjHpj95X7JfA6WWbKg4GTCoVrWvDhybxpump?maker=3Dp2NyiSx5Vc4b4jS6trW6Dh8RfDrmMiJ2KX2nP7pYKk</v>
      </c>
    </row>
    <row r="196" spans="1:13" x14ac:dyDescent="0.15">
      <c r="A196" t="s">
        <v>396</v>
      </c>
      <c r="B196" t="s">
        <v>397</v>
      </c>
      <c r="C196">
        <v>10</v>
      </c>
      <c r="D196">
        <v>-1.7999999999999999E-2</v>
      </c>
      <c r="E196">
        <v>-1</v>
      </c>
      <c r="F196">
        <v>0.44700000000000001</v>
      </c>
      <c r="G196">
        <v>0.42799999999999999</v>
      </c>
      <c r="H196">
        <v>3</v>
      </c>
      <c r="I196">
        <v>2</v>
      </c>
      <c r="J196">
        <v>-1</v>
      </c>
      <c r="K196">
        <v>-1</v>
      </c>
      <c r="L196" t="str">
        <f>HYPERLINK("https://www.defined.fi/sol/5sugPsnjAWEyaWqejNLbsPourYBa2nqVQo1KzHFupump?maker=3Dp2NyiSx5Vc4b4jS6trW6Dh8RfDrmMiJ2KX2nP7pYKk","https://www.defined.fi/sol/5sugPsnjAWEyaWqejNLbsPourYBa2nqVQo1KzHFupump?maker=3Dp2NyiSx5Vc4b4jS6trW6Dh8RfDrmMiJ2KX2nP7pYKk")</f>
        <v>https://www.defined.fi/sol/5sugPsnjAWEyaWqejNLbsPourYBa2nqVQo1KzHFupump?maker=3Dp2NyiSx5Vc4b4jS6trW6Dh8RfDrmMiJ2KX2nP7pYKk</v>
      </c>
      <c r="M196" t="str">
        <f>HYPERLINK("https://dexscreener.com/solana/5sugPsnjAWEyaWqejNLbsPourYBa2nqVQo1KzHFupump?maker=3Dp2NyiSx5Vc4b4jS6trW6Dh8RfDrmMiJ2KX2nP7pYKk","https://dexscreener.com/solana/5sugPsnjAWEyaWqejNLbsPourYBa2nqVQo1KzHFupump?maker=3Dp2NyiSx5Vc4b4jS6trW6Dh8RfDrmMiJ2KX2nP7pYKk")</f>
        <v>https://dexscreener.com/solana/5sugPsnjAWEyaWqejNLbsPourYBa2nqVQo1KzHFupump?maker=3Dp2NyiSx5Vc4b4jS6trW6Dh8RfDrmMiJ2KX2nP7pYKk</v>
      </c>
    </row>
    <row r="197" spans="1:13" x14ac:dyDescent="0.15">
      <c r="A197" t="s">
        <v>398</v>
      </c>
      <c r="B197" t="s">
        <v>22</v>
      </c>
      <c r="C197">
        <v>10</v>
      </c>
      <c r="D197">
        <v>0.17699999999999999</v>
      </c>
      <c r="E197">
        <v>1.01</v>
      </c>
      <c r="F197">
        <v>0.17499999999999999</v>
      </c>
      <c r="G197">
        <v>0.35199999999999998</v>
      </c>
      <c r="H197">
        <v>1</v>
      </c>
      <c r="I197">
        <v>1</v>
      </c>
      <c r="J197">
        <v>-1</v>
      </c>
      <c r="K197">
        <v>-1</v>
      </c>
      <c r="L197" t="str">
        <f>HYPERLINK("https://www.defined.fi/sol/5fd5LSvpaoCjBEjhL5jZ8F5jdfkVXk2ZKXG22p8Tpump?maker=3Dp2NyiSx5Vc4b4jS6trW6Dh8RfDrmMiJ2KX2nP7pYKk","https://www.defined.fi/sol/5fd5LSvpaoCjBEjhL5jZ8F5jdfkVXk2ZKXG22p8Tpump?maker=3Dp2NyiSx5Vc4b4jS6trW6Dh8RfDrmMiJ2KX2nP7pYKk")</f>
        <v>https://www.defined.fi/sol/5fd5LSvpaoCjBEjhL5jZ8F5jdfkVXk2ZKXG22p8Tpump?maker=3Dp2NyiSx5Vc4b4jS6trW6Dh8RfDrmMiJ2KX2nP7pYKk</v>
      </c>
      <c r="M197" t="str">
        <f>HYPERLINK("https://dexscreener.com/solana/5fd5LSvpaoCjBEjhL5jZ8F5jdfkVXk2ZKXG22p8Tpump?maker=3Dp2NyiSx5Vc4b4jS6trW6Dh8RfDrmMiJ2KX2nP7pYKk","https://dexscreener.com/solana/5fd5LSvpaoCjBEjhL5jZ8F5jdfkVXk2ZKXG22p8Tpump?maker=3Dp2NyiSx5Vc4b4jS6trW6Dh8RfDrmMiJ2KX2nP7pYKk")</f>
        <v>https://dexscreener.com/solana/5fd5LSvpaoCjBEjhL5jZ8F5jdfkVXk2ZKXG22p8Tpump?maker=3Dp2NyiSx5Vc4b4jS6trW6Dh8RfDrmMiJ2KX2nP7pYKk</v>
      </c>
    </row>
    <row r="198" spans="1:13" x14ac:dyDescent="0.15">
      <c r="A198" t="s">
        <v>399</v>
      </c>
      <c r="B198" t="s">
        <v>22</v>
      </c>
      <c r="C198">
        <v>10</v>
      </c>
      <c r="D198">
        <v>-1.2999999999999999E-2</v>
      </c>
      <c r="E198">
        <v>-1</v>
      </c>
      <c r="F198">
        <v>0.14499999999999999</v>
      </c>
      <c r="G198">
        <v>0.13200000000000001</v>
      </c>
      <c r="H198">
        <v>1</v>
      </c>
      <c r="I198">
        <v>1</v>
      </c>
      <c r="J198">
        <v>-1</v>
      </c>
      <c r="K198">
        <v>-1</v>
      </c>
      <c r="L198" t="str">
        <f>HYPERLINK("https://www.defined.fi/sol/C43KYLbW46p1Ri9B4WP2v9KmEFzhiistr2chfxebpump?maker=3Dp2NyiSx5Vc4b4jS6trW6Dh8RfDrmMiJ2KX2nP7pYKk","https://www.defined.fi/sol/C43KYLbW46p1Ri9B4WP2v9KmEFzhiistr2chfxebpump?maker=3Dp2NyiSx5Vc4b4jS6trW6Dh8RfDrmMiJ2KX2nP7pYKk")</f>
        <v>https://www.defined.fi/sol/C43KYLbW46p1Ri9B4WP2v9KmEFzhiistr2chfxebpump?maker=3Dp2NyiSx5Vc4b4jS6trW6Dh8RfDrmMiJ2KX2nP7pYKk</v>
      </c>
      <c r="M198" t="str">
        <f>HYPERLINK("https://dexscreener.com/solana/C43KYLbW46p1Ri9B4WP2v9KmEFzhiistr2chfxebpump?maker=3Dp2NyiSx5Vc4b4jS6trW6Dh8RfDrmMiJ2KX2nP7pYKk","https://dexscreener.com/solana/C43KYLbW46p1Ri9B4WP2v9KmEFzhiistr2chfxebpump?maker=3Dp2NyiSx5Vc4b4jS6trW6Dh8RfDrmMiJ2KX2nP7pYKk")</f>
        <v>https://dexscreener.com/solana/C43KYLbW46p1Ri9B4WP2v9KmEFzhiistr2chfxebpump?maker=3Dp2NyiSx5Vc4b4jS6trW6Dh8RfDrmMiJ2KX2nP7pYKk</v>
      </c>
    </row>
    <row r="199" spans="1:13" x14ac:dyDescent="0.15">
      <c r="A199" t="s">
        <v>400</v>
      </c>
      <c r="B199" t="s">
        <v>401</v>
      </c>
      <c r="C199">
        <v>10</v>
      </c>
      <c r="D199">
        <v>-8.0000000000000002E-3</v>
      </c>
      <c r="E199">
        <v>-0.05</v>
      </c>
      <c r="F199">
        <v>0.17299999999999999</v>
      </c>
      <c r="G199">
        <v>0.16500000000000001</v>
      </c>
      <c r="H199">
        <v>1</v>
      </c>
      <c r="I199">
        <v>1</v>
      </c>
      <c r="J199">
        <v>-1</v>
      </c>
      <c r="K199">
        <v>-1</v>
      </c>
      <c r="L199" t="str">
        <f>HYPERLINK("https://www.defined.fi/sol/3mPruY9itSBKuUp9EsmnYnYStn4ssgXFzMhuoMPapump?maker=3Dp2NyiSx5Vc4b4jS6trW6Dh8RfDrmMiJ2KX2nP7pYKk","https://www.defined.fi/sol/3mPruY9itSBKuUp9EsmnYnYStn4ssgXFzMhuoMPapump?maker=3Dp2NyiSx5Vc4b4jS6trW6Dh8RfDrmMiJ2KX2nP7pYKk")</f>
        <v>https://www.defined.fi/sol/3mPruY9itSBKuUp9EsmnYnYStn4ssgXFzMhuoMPapump?maker=3Dp2NyiSx5Vc4b4jS6trW6Dh8RfDrmMiJ2KX2nP7pYKk</v>
      </c>
      <c r="M199" t="str">
        <f>HYPERLINK("https://dexscreener.com/solana/3mPruY9itSBKuUp9EsmnYnYStn4ssgXFzMhuoMPapump?maker=3Dp2NyiSx5Vc4b4jS6trW6Dh8RfDrmMiJ2KX2nP7pYKk","https://dexscreener.com/solana/3mPruY9itSBKuUp9EsmnYnYStn4ssgXFzMhuoMPapump?maker=3Dp2NyiSx5Vc4b4jS6trW6Dh8RfDrmMiJ2KX2nP7pYKk")</f>
        <v>https://dexscreener.com/solana/3mPruY9itSBKuUp9EsmnYnYStn4ssgXFzMhuoMPapump?maker=3Dp2NyiSx5Vc4b4jS6trW6Dh8RfDrmMiJ2KX2nP7pYKk</v>
      </c>
    </row>
    <row r="200" spans="1:13" x14ac:dyDescent="0.15">
      <c r="A200" t="s">
        <v>402</v>
      </c>
      <c r="B200" t="s">
        <v>403</v>
      </c>
      <c r="C200">
        <v>10</v>
      </c>
      <c r="D200">
        <v>-2E-3</v>
      </c>
      <c r="E200">
        <v>-1</v>
      </c>
      <c r="F200">
        <v>0.19400000000000001</v>
      </c>
      <c r="G200">
        <v>0.192</v>
      </c>
      <c r="H200">
        <v>1</v>
      </c>
      <c r="I200">
        <v>1</v>
      </c>
      <c r="J200">
        <v>-1</v>
      </c>
      <c r="K200">
        <v>-1</v>
      </c>
      <c r="L200" t="str">
        <f>HYPERLINK("https://www.defined.fi/sol/ACAKaovk1ppvTCWfa5AggT97C7UC2Vw66k9Rsh1tpump?maker=3Dp2NyiSx5Vc4b4jS6trW6Dh8RfDrmMiJ2KX2nP7pYKk","https://www.defined.fi/sol/ACAKaovk1ppvTCWfa5AggT97C7UC2Vw66k9Rsh1tpump?maker=3Dp2NyiSx5Vc4b4jS6trW6Dh8RfDrmMiJ2KX2nP7pYKk")</f>
        <v>https://www.defined.fi/sol/ACAKaovk1ppvTCWfa5AggT97C7UC2Vw66k9Rsh1tpump?maker=3Dp2NyiSx5Vc4b4jS6trW6Dh8RfDrmMiJ2KX2nP7pYKk</v>
      </c>
      <c r="M200" t="str">
        <f>HYPERLINK("https://dexscreener.com/solana/ACAKaovk1ppvTCWfa5AggT97C7UC2Vw66k9Rsh1tpump?maker=3Dp2NyiSx5Vc4b4jS6trW6Dh8RfDrmMiJ2KX2nP7pYKk","https://dexscreener.com/solana/ACAKaovk1ppvTCWfa5AggT97C7UC2Vw66k9Rsh1tpump?maker=3Dp2NyiSx5Vc4b4jS6trW6Dh8RfDrmMiJ2KX2nP7pYKk")</f>
        <v>https://dexscreener.com/solana/ACAKaovk1ppvTCWfa5AggT97C7UC2Vw66k9Rsh1tpump?maker=3Dp2NyiSx5Vc4b4jS6trW6Dh8RfDrmMiJ2KX2nP7pYKk</v>
      </c>
    </row>
    <row r="201" spans="1:13" x14ac:dyDescent="0.15">
      <c r="A201" t="s">
        <v>404</v>
      </c>
      <c r="B201" t="s">
        <v>405</v>
      </c>
      <c r="C201">
        <v>10</v>
      </c>
      <c r="D201">
        <v>2.3E-2</v>
      </c>
      <c r="E201">
        <v>-1</v>
      </c>
      <c r="F201">
        <v>0.88300000000000001</v>
      </c>
      <c r="G201">
        <v>0.90600000000000003</v>
      </c>
      <c r="H201">
        <v>1</v>
      </c>
      <c r="I201">
        <v>1</v>
      </c>
      <c r="J201">
        <v>-1</v>
      </c>
      <c r="K201">
        <v>-1</v>
      </c>
      <c r="L201" t="str">
        <f>HYPERLINK("https://www.defined.fi/sol/5Pw21fQ6WMvvq73bx7kfDXCPc8eZNus58NPe2qx9pump?maker=3Dp2NyiSx5Vc4b4jS6trW6Dh8RfDrmMiJ2KX2nP7pYKk","https://www.defined.fi/sol/5Pw21fQ6WMvvq73bx7kfDXCPc8eZNus58NPe2qx9pump?maker=3Dp2NyiSx5Vc4b4jS6trW6Dh8RfDrmMiJ2KX2nP7pYKk")</f>
        <v>https://www.defined.fi/sol/5Pw21fQ6WMvvq73bx7kfDXCPc8eZNus58NPe2qx9pump?maker=3Dp2NyiSx5Vc4b4jS6trW6Dh8RfDrmMiJ2KX2nP7pYKk</v>
      </c>
      <c r="M201" t="str">
        <f>HYPERLINK("https://dexscreener.com/solana/5Pw21fQ6WMvvq73bx7kfDXCPc8eZNus58NPe2qx9pump?maker=3Dp2NyiSx5Vc4b4jS6trW6Dh8RfDrmMiJ2KX2nP7pYKk","https://dexscreener.com/solana/5Pw21fQ6WMvvq73bx7kfDXCPc8eZNus58NPe2qx9pump?maker=3Dp2NyiSx5Vc4b4jS6trW6Dh8RfDrmMiJ2KX2nP7pYKk")</f>
        <v>https://dexscreener.com/solana/5Pw21fQ6WMvvq73bx7kfDXCPc8eZNus58NPe2qx9pump?maker=3Dp2NyiSx5Vc4b4jS6trW6Dh8RfDrmMiJ2KX2nP7pYKk</v>
      </c>
    </row>
    <row r="202" spans="1:13" x14ac:dyDescent="0.15">
      <c r="A202" t="s">
        <v>406</v>
      </c>
      <c r="B202" t="s">
        <v>407</v>
      </c>
      <c r="C202">
        <v>10</v>
      </c>
      <c r="D202">
        <v>0.76300000000000001</v>
      </c>
      <c r="E202">
        <v>-1</v>
      </c>
      <c r="F202">
        <v>1.35</v>
      </c>
      <c r="G202">
        <v>2.11</v>
      </c>
      <c r="H202">
        <v>3</v>
      </c>
      <c r="I202">
        <v>2</v>
      </c>
      <c r="J202">
        <v>-1</v>
      </c>
      <c r="K202">
        <v>-1</v>
      </c>
      <c r="L202" t="str">
        <f>HYPERLINK("https://www.defined.fi/sol/4ecNJjTEAzb6pjJE2WVXHhdTTRvnDcPSfMvbgNh2pump?maker=3Dp2NyiSx5Vc4b4jS6trW6Dh8RfDrmMiJ2KX2nP7pYKk","https://www.defined.fi/sol/4ecNJjTEAzb6pjJE2WVXHhdTTRvnDcPSfMvbgNh2pump?maker=3Dp2NyiSx5Vc4b4jS6trW6Dh8RfDrmMiJ2KX2nP7pYKk")</f>
        <v>https://www.defined.fi/sol/4ecNJjTEAzb6pjJE2WVXHhdTTRvnDcPSfMvbgNh2pump?maker=3Dp2NyiSx5Vc4b4jS6trW6Dh8RfDrmMiJ2KX2nP7pYKk</v>
      </c>
      <c r="M202" t="str">
        <f>HYPERLINK("https://dexscreener.com/solana/4ecNJjTEAzb6pjJE2WVXHhdTTRvnDcPSfMvbgNh2pump?maker=3Dp2NyiSx5Vc4b4jS6trW6Dh8RfDrmMiJ2KX2nP7pYKk","https://dexscreener.com/solana/4ecNJjTEAzb6pjJE2WVXHhdTTRvnDcPSfMvbgNh2pump?maker=3Dp2NyiSx5Vc4b4jS6trW6Dh8RfDrmMiJ2KX2nP7pYKk")</f>
        <v>https://dexscreener.com/solana/4ecNJjTEAzb6pjJE2WVXHhdTTRvnDcPSfMvbgNh2pump?maker=3Dp2NyiSx5Vc4b4jS6trW6Dh8RfDrmMiJ2KX2nP7pYKk</v>
      </c>
    </row>
    <row r="203" spans="1:13" x14ac:dyDescent="0.15">
      <c r="A203" t="s">
        <v>408</v>
      </c>
      <c r="B203" t="s">
        <v>409</v>
      </c>
      <c r="C203">
        <v>10</v>
      </c>
      <c r="D203">
        <v>-0.14499999999999999</v>
      </c>
      <c r="E203">
        <v>-1</v>
      </c>
      <c r="F203">
        <v>0.45100000000000001</v>
      </c>
      <c r="G203">
        <v>0.30599999999999999</v>
      </c>
      <c r="H203">
        <v>1</v>
      </c>
      <c r="I203">
        <v>1</v>
      </c>
      <c r="J203">
        <v>-1</v>
      </c>
      <c r="K203">
        <v>-1</v>
      </c>
      <c r="L203" t="str">
        <f>HYPERLINK("https://www.defined.fi/sol/uv71jyg6x53JqdeVZV72m7nJhHgiHTUx3TfYpUrpump?maker=3Dp2NyiSx5Vc4b4jS6trW6Dh8RfDrmMiJ2KX2nP7pYKk","https://www.defined.fi/sol/uv71jyg6x53JqdeVZV72m7nJhHgiHTUx3TfYpUrpump?maker=3Dp2NyiSx5Vc4b4jS6trW6Dh8RfDrmMiJ2KX2nP7pYKk")</f>
        <v>https://www.defined.fi/sol/uv71jyg6x53JqdeVZV72m7nJhHgiHTUx3TfYpUrpump?maker=3Dp2NyiSx5Vc4b4jS6trW6Dh8RfDrmMiJ2KX2nP7pYKk</v>
      </c>
      <c r="M203" t="str">
        <f>HYPERLINK("https://dexscreener.com/solana/uv71jyg6x53JqdeVZV72m7nJhHgiHTUx3TfYpUrpump?maker=3Dp2NyiSx5Vc4b4jS6trW6Dh8RfDrmMiJ2KX2nP7pYKk","https://dexscreener.com/solana/uv71jyg6x53JqdeVZV72m7nJhHgiHTUx3TfYpUrpump?maker=3Dp2NyiSx5Vc4b4jS6trW6Dh8RfDrmMiJ2KX2nP7pYKk")</f>
        <v>https://dexscreener.com/solana/uv71jyg6x53JqdeVZV72m7nJhHgiHTUx3TfYpUrpump?maker=3Dp2NyiSx5Vc4b4jS6trW6Dh8RfDrmMiJ2KX2nP7pYKk</v>
      </c>
    </row>
    <row r="204" spans="1:13" x14ac:dyDescent="0.15">
      <c r="A204" t="s">
        <v>410</v>
      </c>
      <c r="B204" t="s">
        <v>411</v>
      </c>
      <c r="C204">
        <v>10</v>
      </c>
      <c r="D204">
        <v>-8.6999999999999994E-2</v>
      </c>
      <c r="E204">
        <v>-1</v>
      </c>
      <c r="F204">
        <v>0.47099999999999997</v>
      </c>
      <c r="G204">
        <v>0.38400000000000001</v>
      </c>
      <c r="H204">
        <v>1</v>
      </c>
      <c r="I204">
        <v>1</v>
      </c>
      <c r="J204">
        <v>-1</v>
      </c>
      <c r="K204">
        <v>-1</v>
      </c>
      <c r="L204" t="str">
        <f>HYPERLINK("https://www.defined.fi/sol/ENEKGVuQrHDijytf97ndSfgT4Aj6eKMNKnR9oWnZpump?maker=3Dp2NyiSx5Vc4b4jS6trW6Dh8RfDrmMiJ2KX2nP7pYKk","https://www.defined.fi/sol/ENEKGVuQrHDijytf97ndSfgT4Aj6eKMNKnR9oWnZpump?maker=3Dp2NyiSx5Vc4b4jS6trW6Dh8RfDrmMiJ2KX2nP7pYKk")</f>
        <v>https://www.defined.fi/sol/ENEKGVuQrHDijytf97ndSfgT4Aj6eKMNKnR9oWnZpump?maker=3Dp2NyiSx5Vc4b4jS6trW6Dh8RfDrmMiJ2KX2nP7pYKk</v>
      </c>
      <c r="M204" t="str">
        <f>HYPERLINK("https://dexscreener.com/solana/ENEKGVuQrHDijytf97ndSfgT4Aj6eKMNKnR9oWnZpump?maker=3Dp2NyiSx5Vc4b4jS6trW6Dh8RfDrmMiJ2KX2nP7pYKk","https://dexscreener.com/solana/ENEKGVuQrHDijytf97ndSfgT4Aj6eKMNKnR9oWnZpump?maker=3Dp2NyiSx5Vc4b4jS6trW6Dh8RfDrmMiJ2KX2nP7pYKk")</f>
        <v>https://dexscreener.com/solana/ENEKGVuQrHDijytf97ndSfgT4Aj6eKMNKnR9oWnZpump?maker=3Dp2NyiSx5Vc4b4jS6trW6Dh8RfDrmMiJ2KX2nP7pYKk</v>
      </c>
    </row>
    <row r="205" spans="1:13" x14ac:dyDescent="0.15">
      <c r="A205" t="s">
        <v>412</v>
      </c>
      <c r="B205" t="s">
        <v>413</v>
      </c>
      <c r="C205">
        <v>10</v>
      </c>
      <c r="D205">
        <v>-4.7E-2</v>
      </c>
      <c r="E205">
        <v>-0.05</v>
      </c>
      <c r="F205">
        <v>0.88500000000000001</v>
      </c>
      <c r="G205">
        <v>0.83899999999999997</v>
      </c>
      <c r="H205">
        <v>1</v>
      </c>
      <c r="I205">
        <v>1</v>
      </c>
      <c r="J205">
        <v>-1</v>
      </c>
      <c r="K205">
        <v>-1</v>
      </c>
      <c r="L205" t="str">
        <f>HYPERLINK("https://www.defined.fi/sol/HWjynvVbwHjvvMAkw3uu7yuJ5RucQcpSghgkhJxgpump?maker=3Dp2NyiSx5Vc4b4jS6trW6Dh8RfDrmMiJ2KX2nP7pYKk","https://www.defined.fi/sol/HWjynvVbwHjvvMAkw3uu7yuJ5RucQcpSghgkhJxgpump?maker=3Dp2NyiSx5Vc4b4jS6trW6Dh8RfDrmMiJ2KX2nP7pYKk")</f>
        <v>https://www.defined.fi/sol/HWjynvVbwHjvvMAkw3uu7yuJ5RucQcpSghgkhJxgpump?maker=3Dp2NyiSx5Vc4b4jS6trW6Dh8RfDrmMiJ2KX2nP7pYKk</v>
      </c>
      <c r="M205" t="str">
        <f>HYPERLINK("https://dexscreener.com/solana/HWjynvVbwHjvvMAkw3uu7yuJ5RucQcpSghgkhJxgpump?maker=3Dp2NyiSx5Vc4b4jS6trW6Dh8RfDrmMiJ2KX2nP7pYKk","https://dexscreener.com/solana/HWjynvVbwHjvvMAkw3uu7yuJ5RucQcpSghgkhJxgpump?maker=3Dp2NyiSx5Vc4b4jS6trW6Dh8RfDrmMiJ2KX2nP7pYKk")</f>
        <v>https://dexscreener.com/solana/HWjynvVbwHjvvMAkw3uu7yuJ5RucQcpSghgkhJxgpump?maker=3Dp2NyiSx5Vc4b4jS6trW6Dh8RfDrmMiJ2KX2nP7pYKk</v>
      </c>
    </row>
    <row r="206" spans="1:13" x14ac:dyDescent="0.15">
      <c r="A206" t="s">
        <v>414</v>
      </c>
      <c r="B206" t="s">
        <v>415</v>
      </c>
      <c r="C206">
        <v>10</v>
      </c>
      <c r="D206">
        <v>-0.35199999999999998</v>
      </c>
      <c r="E206">
        <v>-1</v>
      </c>
      <c r="F206">
        <v>1.0900000000000001</v>
      </c>
      <c r="G206">
        <v>0.73599999999999999</v>
      </c>
      <c r="H206">
        <v>3</v>
      </c>
      <c r="I206">
        <v>1</v>
      </c>
      <c r="J206">
        <v>-1</v>
      </c>
      <c r="K206">
        <v>-1</v>
      </c>
      <c r="L206" t="str">
        <f>HYPERLINK("https://www.defined.fi/sol/88LkJi6HifiiuW2rsrahcdR4bTK3ZSVUsBr9gXg1pump?maker=3Dp2NyiSx5Vc4b4jS6trW6Dh8RfDrmMiJ2KX2nP7pYKk","https://www.defined.fi/sol/88LkJi6HifiiuW2rsrahcdR4bTK3ZSVUsBr9gXg1pump?maker=3Dp2NyiSx5Vc4b4jS6trW6Dh8RfDrmMiJ2KX2nP7pYKk")</f>
        <v>https://www.defined.fi/sol/88LkJi6HifiiuW2rsrahcdR4bTK3ZSVUsBr9gXg1pump?maker=3Dp2NyiSx5Vc4b4jS6trW6Dh8RfDrmMiJ2KX2nP7pYKk</v>
      </c>
      <c r="M206" t="str">
        <f>HYPERLINK("https://dexscreener.com/solana/88LkJi6HifiiuW2rsrahcdR4bTK3ZSVUsBr9gXg1pump?maker=3Dp2NyiSx5Vc4b4jS6trW6Dh8RfDrmMiJ2KX2nP7pYKk","https://dexscreener.com/solana/88LkJi6HifiiuW2rsrahcdR4bTK3ZSVUsBr9gXg1pump?maker=3Dp2NyiSx5Vc4b4jS6trW6Dh8RfDrmMiJ2KX2nP7pYKk")</f>
        <v>https://dexscreener.com/solana/88LkJi6HifiiuW2rsrahcdR4bTK3ZSVUsBr9gXg1pump?maker=3Dp2NyiSx5Vc4b4jS6trW6Dh8RfDrmMiJ2KX2nP7pYKk</v>
      </c>
    </row>
    <row r="207" spans="1:13" x14ac:dyDescent="0.15">
      <c r="A207" t="s">
        <v>416</v>
      </c>
      <c r="B207" t="s">
        <v>417</v>
      </c>
      <c r="C207">
        <v>10</v>
      </c>
      <c r="D207">
        <v>0.56100000000000005</v>
      </c>
      <c r="E207">
        <v>0.25</v>
      </c>
      <c r="F207">
        <v>2.21</v>
      </c>
      <c r="G207">
        <v>2.77</v>
      </c>
      <c r="H207">
        <v>4</v>
      </c>
      <c r="I207">
        <v>2</v>
      </c>
      <c r="J207">
        <v>-1</v>
      </c>
      <c r="K207">
        <v>-1</v>
      </c>
      <c r="L207" t="str">
        <f>HYPERLINK("https://www.defined.fi/sol/6yG3pna19rfYm1k1P7eBTDhFqyFkyrW16j5iZwMWpump?maker=3Dp2NyiSx5Vc4b4jS6trW6Dh8RfDrmMiJ2KX2nP7pYKk","https://www.defined.fi/sol/6yG3pna19rfYm1k1P7eBTDhFqyFkyrW16j5iZwMWpump?maker=3Dp2NyiSx5Vc4b4jS6trW6Dh8RfDrmMiJ2KX2nP7pYKk")</f>
        <v>https://www.defined.fi/sol/6yG3pna19rfYm1k1P7eBTDhFqyFkyrW16j5iZwMWpump?maker=3Dp2NyiSx5Vc4b4jS6trW6Dh8RfDrmMiJ2KX2nP7pYKk</v>
      </c>
      <c r="M207" t="str">
        <f>HYPERLINK("https://dexscreener.com/solana/6yG3pna19rfYm1k1P7eBTDhFqyFkyrW16j5iZwMWpump?maker=3Dp2NyiSx5Vc4b4jS6trW6Dh8RfDrmMiJ2KX2nP7pYKk","https://dexscreener.com/solana/6yG3pna19rfYm1k1P7eBTDhFqyFkyrW16j5iZwMWpump?maker=3Dp2NyiSx5Vc4b4jS6trW6Dh8RfDrmMiJ2KX2nP7pYKk")</f>
        <v>https://dexscreener.com/solana/6yG3pna19rfYm1k1P7eBTDhFqyFkyrW16j5iZwMWpump?maker=3Dp2NyiSx5Vc4b4jS6trW6Dh8RfDrmMiJ2KX2nP7pYKk</v>
      </c>
    </row>
    <row r="208" spans="1:13" x14ac:dyDescent="0.15">
      <c r="A208" t="s">
        <v>418</v>
      </c>
      <c r="B208" t="s">
        <v>419</v>
      </c>
      <c r="C208">
        <v>10</v>
      </c>
      <c r="D208">
        <v>-1.95</v>
      </c>
      <c r="E208">
        <v>-0.44</v>
      </c>
      <c r="F208">
        <v>4.42</v>
      </c>
      <c r="G208">
        <v>2.48</v>
      </c>
      <c r="H208">
        <v>6</v>
      </c>
      <c r="I208">
        <v>1</v>
      </c>
      <c r="J208">
        <v>-1</v>
      </c>
      <c r="K208">
        <v>-1</v>
      </c>
      <c r="L208" t="str">
        <f>HYPERLINK("https://www.defined.fi/sol/FiDqSyqETYmGgGLaUCUkucgGEpZg6kFgtHYBMnx6pump?maker=3Dp2NyiSx5Vc4b4jS6trW6Dh8RfDrmMiJ2KX2nP7pYKk","https://www.defined.fi/sol/FiDqSyqETYmGgGLaUCUkucgGEpZg6kFgtHYBMnx6pump?maker=3Dp2NyiSx5Vc4b4jS6trW6Dh8RfDrmMiJ2KX2nP7pYKk")</f>
        <v>https://www.defined.fi/sol/FiDqSyqETYmGgGLaUCUkucgGEpZg6kFgtHYBMnx6pump?maker=3Dp2NyiSx5Vc4b4jS6trW6Dh8RfDrmMiJ2KX2nP7pYKk</v>
      </c>
      <c r="M208" t="str">
        <f>HYPERLINK("https://dexscreener.com/solana/FiDqSyqETYmGgGLaUCUkucgGEpZg6kFgtHYBMnx6pump?maker=3Dp2NyiSx5Vc4b4jS6trW6Dh8RfDrmMiJ2KX2nP7pYKk","https://dexscreener.com/solana/FiDqSyqETYmGgGLaUCUkucgGEpZg6kFgtHYBMnx6pump?maker=3Dp2NyiSx5Vc4b4jS6trW6Dh8RfDrmMiJ2KX2nP7pYKk")</f>
        <v>https://dexscreener.com/solana/FiDqSyqETYmGgGLaUCUkucgGEpZg6kFgtHYBMnx6pump?maker=3Dp2NyiSx5Vc4b4jS6trW6Dh8RfDrmMiJ2KX2nP7pYKk</v>
      </c>
    </row>
    <row r="209" spans="1:13" x14ac:dyDescent="0.15">
      <c r="A209" t="s">
        <v>420</v>
      </c>
      <c r="B209" t="s">
        <v>421</v>
      </c>
      <c r="C209">
        <v>10</v>
      </c>
      <c r="D209">
        <v>-0.153</v>
      </c>
      <c r="E209">
        <v>-0.34</v>
      </c>
      <c r="F209">
        <v>0.44400000000000001</v>
      </c>
      <c r="G209">
        <v>0.29199999999999998</v>
      </c>
      <c r="H209">
        <v>1</v>
      </c>
      <c r="I209">
        <v>1</v>
      </c>
      <c r="J209">
        <v>-1</v>
      </c>
      <c r="K209">
        <v>-1</v>
      </c>
      <c r="L209" t="str">
        <f>HYPERLINK("https://www.defined.fi/sol/5MjXSXTnTdkntr23szviBhw6TmPnH7nftfjDH1uApump?maker=3Dp2NyiSx5Vc4b4jS6trW6Dh8RfDrmMiJ2KX2nP7pYKk","https://www.defined.fi/sol/5MjXSXTnTdkntr23szviBhw6TmPnH7nftfjDH1uApump?maker=3Dp2NyiSx5Vc4b4jS6trW6Dh8RfDrmMiJ2KX2nP7pYKk")</f>
        <v>https://www.defined.fi/sol/5MjXSXTnTdkntr23szviBhw6TmPnH7nftfjDH1uApump?maker=3Dp2NyiSx5Vc4b4jS6trW6Dh8RfDrmMiJ2KX2nP7pYKk</v>
      </c>
      <c r="M209" t="str">
        <f>HYPERLINK("https://dexscreener.com/solana/5MjXSXTnTdkntr23szviBhw6TmPnH7nftfjDH1uApump?maker=3Dp2NyiSx5Vc4b4jS6trW6Dh8RfDrmMiJ2KX2nP7pYKk","https://dexscreener.com/solana/5MjXSXTnTdkntr23szviBhw6TmPnH7nftfjDH1uApump?maker=3Dp2NyiSx5Vc4b4jS6trW6Dh8RfDrmMiJ2KX2nP7pYKk")</f>
        <v>https://dexscreener.com/solana/5MjXSXTnTdkntr23szviBhw6TmPnH7nftfjDH1uApump?maker=3Dp2NyiSx5Vc4b4jS6trW6Dh8RfDrmMiJ2KX2nP7pYKk</v>
      </c>
    </row>
    <row r="210" spans="1:13" x14ac:dyDescent="0.15">
      <c r="A210" t="s">
        <v>422</v>
      </c>
      <c r="B210" t="s">
        <v>423</v>
      </c>
      <c r="C210">
        <v>10</v>
      </c>
      <c r="D210">
        <v>-0.30299999999999999</v>
      </c>
      <c r="E210">
        <v>-0.34</v>
      </c>
      <c r="F210">
        <v>0.88800000000000001</v>
      </c>
      <c r="G210">
        <v>0.58499999999999996</v>
      </c>
      <c r="H210">
        <v>1</v>
      </c>
      <c r="I210">
        <v>1</v>
      </c>
      <c r="J210">
        <v>-1</v>
      </c>
      <c r="K210">
        <v>-1</v>
      </c>
      <c r="L210" t="str">
        <f>HYPERLINK("https://www.defined.fi/sol/2eCVVZ4tomqn4eyuA9Gh5PSKrjNXGwgMhPALGtAkpump?maker=3Dp2NyiSx5Vc4b4jS6trW6Dh8RfDrmMiJ2KX2nP7pYKk","https://www.defined.fi/sol/2eCVVZ4tomqn4eyuA9Gh5PSKrjNXGwgMhPALGtAkpump?maker=3Dp2NyiSx5Vc4b4jS6trW6Dh8RfDrmMiJ2KX2nP7pYKk")</f>
        <v>https://www.defined.fi/sol/2eCVVZ4tomqn4eyuA9Gh5PSKrjNXGwgMhPALGtAkpump?maker=3Dp2NyiSx5Vc4b4jS6trW6Dh8RfDrmMiJ2KX2nP7pYKk</v>
      </c>
      <c r="M210" t="str">
        <f>HYPERLINK("https://dexscreener.com/solana/2eCVVZ4tomqn4eyuA9Gh5PSKrjNXGwgMhPALGtAkpump?maker=3Dp2NyiSx5Vc4b4jS6trW6Dh8RfDrmMiJ2KX2nP7pYKk","https://dexscreener.com/solana/2eCVVZ4tomqn4eyuA9Gh5PSKrjNXGwgMhPALGtAkpump?maker=3Dp2NyiSx5Vc4b4jS6trW6Dh8RfDrmMiJ2KX2nP7pYKk")</f>
        <v>https://dexscreener.com/solana/2eCVVZ4tomqn4eyuA9Gh5PSKrjNXGwgMhPALGtAkpump?maker=3Dp2NyiSx5Vc4b4jS6trW6Dh8RfDrmMiJ2KX2nP7pYKk</v>
      </c>
    </row>
    <row r="211" spans="1:13" x14ac:dyDescent="0.15">
      <c r="A211" t="s">
        <v>424</v>
      </c>
      <c r="B211" t="s">
        <v>425</v>
      </c>
      <c r="C211">
        <v>10</v>
      </c>
      <c r="D211">
        <v>-0.22800000000000001</v>
      </c>
      <c r="E211">
        <v>-0.17</v>
      </c>
      <c r="F211">
        <v>1.33</v>
      </c>
      <c r="G211">
        <v>1.1000000000000001</v>
      </c>
      <c r="H211">
        <v>3</v>
      </c>
      <c r="I211">
        <v>1</v>
      </c>
      <c r="J211">
        <v>-1</v>
      </c>
      <c r="K211">
        <v>-1</v>
      </c>
      <c r="L211" t="str">
        <f>HYPERLINK("https://www.defined.fi/sol/AskBHrvWNUY8AWLLSSG7KU6eoiTrALC4WzkoDQ1ipump?maker=3Dp2NyiSx5Vc4b4jS6trW6Dh8RfDrmMiJ2KX2nP7pYKk","https://www.defined.fi/sol/AskBHrvWNUY8AWLLSSG7KU6eoiTrALC4WzkoDQ1ipump?maker=3Dp2NyiSx5Vc4b4jS6trW6Dh8RfDrmMiJ2KX2nP7pYKk")</f>
        <v>https://www.defined.fi/sol/AskBHrvWNUY8AWLLSSG7KU6eoiTrALC4WzkoDQ1ipump?maker=3Dp2NyiSx5Vc4b4jS6trW6Dh8RfDrmMiJ2KX2nP7pYKk</v>
      </c>
      <c r="M211" t="str">
        <f>HYPERLINK("https://dexscreener.com/solana/AskBHrvWNUY8AWLLSSG7KU6eoiTrALC4WzkoDQ1ipump?maker=3Dp2NyiSx5Vc4b4jS6trW6Dh8RfDrmMiJ2KX2nP7pYKk","https://dexscreener.com/solana/AskBHrvWNUY8AWLLSSG7KU6eoiTrALC4WzkoDQ1ipump?maker=3Dp2NyiSx5Vc4b4jS6trW6Dh8RfDrmMiJ2KX2nP7pYKk")</f>
        <v>https://dexscreener.com/solana/AskBHrvWNUY8AWLLSSG7KU6eoiTrALC4WzkoDQ1ipump?maker=3Dp2NyiSx5Vc4b4jS6trW6Dh8RfDrmMiJ2KX2nP7pYKk</v>
      </c>
    </row>
    <row r="212" spans="1:13" x14ac:dyDescent="0.15">
      <c r="A212" t="s">
        <v>426</v>
      </c>
      <c r="B212" t="s">
        <v>427</v>
      </c>
      <c r="C212">
        <v>10</v>
      </c>
      <c r="D212">
        <v>-0.67300000000000004</v>
      </c>
      <c r="E212">
        <v>-0.38</v>
      </c>
      <c r="F212">
        <v>1.79</v>
      </c>
      <c r="G212">
        <v>1.1200000000000001</v>
      </c>
      <c r="H212">
        <v>4</v>
      </c>
      <c r="I212">
        <v>1</v>
      </c>
      <c r="J212">
        <v>-1</v>
      </c>
      <c r="K212">
        <v>-1</v>
      </c>
      <c r="L212" t="str">
        <f>HYPERLINK("https://www.defined.fi/sol/Gp2cd4mEUGWc9srhMqUpdXcpiq5G67YP1i1JE1hfpump?maker=3Dp2NyiSx5Vc4b4jS6trW6Dh8RfDrmMiJ2KX2nP7pYKk","https://www.defined.fi/sol/Gp2cd4mEUGWc9srhMqUpdXcpiq5G67YP1i1JE1hfpump?maker=3Dp2NyiSx5Vc4b4jS6trW6Dh8RfDrmMiJ2KX2nP7pYKk")</f>
        <v>https://www.defined.fi/sol/Gp2cd4mEUGWc9srhMqUpdXcpiq5G67YP1i1JE1hfpump?maker=3Dp2NyiSx5Vc4b4jS6trW6Dh8RfDrmMiJ2KX2nP7pYKk</v>
      </c>
      <c r="M212" t="str">
        <f>HYPERLINK("https://dexscreener.com/solana/Gp2cd4mEUGWc9srhMqUpdXcpiq5G67YP1i1JE1hfpump?maker=3Dp2NyiSx5Vc4b4jS6trW6Dh8RfDrmMiJ2KX2nP7pYKk","https://dexscreener.com/solana/Gp2cd4mEUGWc9srhMqUpdXcpiq5G67YP1i1JE1hfpump?maker=3Dp2NyiSx5Vc4b4jS6trW6Dh8RfDrmMiJ2KX2nP7pYKk")</f>
        <v>https://dexscreener.com/solana/Gp2cd4mEUGWc9srhMqUpdXcpiq5G67YP1i1JE1hfpump?maker=3Dp2NyiSx5Vc4b4jS6trW6Dh8RfDrmMiJ2KX2nP7pYKk</v>
      </c>
    </row>
    <row r="213" spans="1:13" x14ac:dyDescent="0.15">
      <c r="A213" t="s">
        <v>428</v>
      </c>
      <c r="B213" t="s">
        <v>429</v>
      </c>
      <c r="C213">
        <v>10</v>
      </c>
      <c r="D213">
        <v>-1.99</v>
      </c>
      <c r="E213">
        <v>-0.76</v>
      </c>
      <c r="F213">
        <v>2.61</v>
      </c>
      <c r="G213">
        <v>0.623</v>
      </c>
      <c r="H213">
        <v>6</v>
      </c>
      <c r="I213">
        <v>1</v>
      </c>
      <c r="J213">
        <v>-1</v>
      </c>
      <c r="K213">
        <v>-1</v>
      </c>
      <c r="L213" t="str">
        <f>HYPERLINK("https://www.defined.fi/sol/5AULxzd8CKH8qbnuNYLripfKA7nkY6psfGv5kaGgpump?maker=3Dp2NyiSx5Vc4b4jS6trW6Dh8RfDrmMiJ2KX2nP7pYKk","https://www.defined.fi/sol/5AULxzd8CKH8qbnuNYLripfKA7nkY6psfGv5kaGgpump?maker=3Dp2NyiSx5Vc4b4jS6trW6Dh8RfDrmMiJ2KX2nP7pYKk")</f>
        <v>https://www.defined.fi/sol/5AULxzd8CKH8qbnuNYLripfKA7nkY6psfGv5kaGgpump?maker=3Dp2NyiSx5Vc4b4jS6trW6Dh8RfDrmMiJ2KX2nP7pYKk</v>
      </c>
      <c r="M213" t="str">
        <f>HYPERLINK("https://dexscreener.com/solana/5AULxzd8CKH8qbnuNYLripfKA7nkY6psfGv5kaGgpump?maker=3Dp2NyiSx5Vc4b4jS6trW6Dh8RfDrmMiJ2KX2nP7pYKk","https://dexscreener.com/solana/5AULxzd8CKH8qbnuNYLripfKA7nkY6psfGv5kaGgpump?maker=3Dp2NyiSx5Vc4b4jS6trW6Dh8RfDrmMiJ2KX2nP7pYKk")</f>
        <v>https://dexscreener.com/solana/5AULxzd8CKH8qbnuNYLripfKA7nkY6psfGv5kaGgpump?maker=3Dp2NyiSx5Vc4b4jS6trW6Dh8RfDrmMiJ2KX2nP7pYKk</v>
      </c>
    </row>
    <row r="214" spans="1:13" x14ac:dyDescent="0.15">
      <c r="A214" t="s">
        <v>430</v>
      </c>
      <c r="B214" t="s">
        <v>431</v>
      </c>
      <c r="C214">
        <v>11</v>
      </c>
      <c r="D214">
        <v>-8.3000000000000004E-2</v>
      </c>
      <c r="E214">
        <v>-1</v>
      </c>
      <c r="F214">
        <v>0.44600000000000001</v>
      </c>
      <c r="G214">
        <v>0.36299999999999999</v>
      </c>
      <c r="H214">
        <v>1</v>
      </c>
      <c r="I214">
        <v>1</v>
      </c>
      <c r="J214">
        <v>-1</v>
      </c>
      <c r="K214">
        <v>-1</v>
      </c>
      <c r="L214" t="str">
        <f>HYPERLINK("https://www.defined.fi/sol/EUbz1w9opzVKLiTwohHDDZg2uhHH5Pt9fvwsfpQi5JHk?maker=3Dp2NyiSx5Vc4b4jS6trW6Dh8RfDrmMiJ2KX2nP7pYKk","https://www.defined.fi/sol/EUbz1w9opzVKLiTwohHDDZg2uhHH5Pt9fvwsfpQi5JHk?maker=3Dp2NyiSx5Vc4b4jS6trW6Dh8RfDrmMiJ2KX2nP7pYKk")</f>
        <v>https://www.defined.fi/sol/EUbz1w9opzVKLiTwohHDDZg2uhHH5Pt9fvwsfpQi5JHk?maker=3Dp2NyiSx5Vc4b4jS6trW6Dh8RfDrmMiJ2KX2nP7pYKk</v>
      </c>
      <c r="M214" t="str">
        <f>HYPERLINK("https://dexscreener.com/solana/EUbz1w9opzVKLiTwohHDDZg2uhHH5Pt9fvwsfpQi5JHk?maker=3Dp2NyiSx5Vc4b4jS6trW6Dh8RfDrmMiJ2KX2nP7pYKk","https://dexscreener.com/solana/EUbz1w9opzVKLiTwohHDDZg2uhHH5Pt9fvwsfpQi5JHk?maker=3Dp2NyiSx5Vc4b4jS6trW6Dh8RfDrmMiJ2KX2nP7pYKk")</f>
        <v>https://dexscreener.com/solana/EUbz1w9opzVKLiTwohHDDZg2uhHH5Pt9fvwsfpQi5JHk?maker=3Dp2NyiSx5Vc4b4jS6trW6Dh8RfDrmMiJ2KX2nP7pYKk</v>
      </c>
    </row>
    <row r="215" spans="1:13" x14ac:dyDescent="0.15">
      <c r="A215" t="s">
        <v>432</v>
      </c>
      <c r="B215" t="s">
        <v>433</v>
      </c>
      <c r="C215">
        <v>11</v>
      </c>
      <c r="D215">
        <v>8.8999999999999996E-2</v>
      </c>
      <c r="E215">
        <v>-1</v>
      </c>
      <c r="F215">
        <v>0.69099999999999995</v>
      </c>
      <c r="G215">
        <v>0.77900000000000003</v>
      </c>
      <c r="H215">
        <v>2</v>
      </c>
      <c r="I215">
        <v>1</v>
      </c>
      <c r="J215">
        <v>-1</v>
      </c>
      <c r="K215">
        <v>-1</v>
      </c>
      <c r="L215" t="str">
        <f>HYPERLINK("https://www.defined.fi/sol/BGeJMMRmWvC5dwvoHEaoyMJq8JSZd98gGhsKXyPspump?maker=3Dp2NyiSx5Vc4b4jS6trW6Dh8RfDrmMiJ2KX2nP7pYKk","https://www.defined.fi/sol/BGeJMMRmWvC5dwvoHEaoyMJq8JSZd98gGhsKXyPspump?maker=3Dp2NyiSx5Vc4b4jS6trW6Dh8RfDrmMiJ2KX2nP7pYKk")</f>
        <v>https://www.defined.fi/sol/BGeJMMRmWvC5dwvoHEaoyMJq8JSZd98gGhsKXyPspump?maker=3Dp2NyiSx5Vc4b4jS6trW6Dh8RfDrmMiJ2KX2nP7pYKk</v>
      </c>
      <c r="M215" t="str">
        <f>HYPERLINK("https://dexscreener.com/solana/BGeJMMRmWvC5dwvoHEaoyMJq8JSZd98gGhsKXyPspump?maker=3Dp2NyiSx5Vc4b4jS6trW6Dh8RfDrmMiJ2KX2nP7pYKk","https://dexscreener.com/solana/BGeJMMRmWvC5dwvoHEaoyMJq8JSZd98gGhsKXyPspump?maker=3Dp2NyiSx5Vc4b4jS6trW6Dh8RfDrmMiJ2KX2nP7pYKk")</f>
        <v>https://dexscreener.com/solana/BGeJMMRmWvC5dwvoHEaoyMJq8JSZd98gGhsKXyPspump?maker=3Dp2NyiSx5Vc4b4jS6trW6Dh8RfDrmMiJ2KX2nP7pYKk</v>
      </c>
    </row>
    <row r="216" spans="1:13" x14ac:dyDescent="0.15">
      <c r="A216" t="s">
        <v>434</v>
      </c>
      <c r="B216" t="s">
        <v>435</v>
      </c>
      <c r="C216">
        <v>11</v>
      </c>
      <c r="D216">
        <v>0.312</v>
      </c>
      <c r="E216">
        <v>-1</v>
      </c>
      <c r="F216">
        <v>2.95</v>
      </c>
      <c r="G216">
        <v>3.26</v>
      </c>
      <c r="H216">
        <v>2</v>
      </c>
      <c r="I216">
        <v>2</v>
      </c>
      <c r="J216">
        <v>-1</v>
      </c>
      <c r="K216">
        <v>-1</v>
      </c>
      <c r="L216" t="str">
        <f>HYPERLINK("https://www.defined.fi/sol/CrTtG3wE5jsNokUXdVJDbePJQQBv5D8mqhm6bWpsRukS?maker=3Dp2NyiSx5Vc4b4jS6trW6Dh8RfDrmMiJ2KX2nP7pYKk","https://www.defined.fi/sol/CrTtG3wE5jsNokUXdVJDbePJQQBv5D8mqhm6bWpsRukS?maker=3Dp2NyiSx5Vc4b4jS6trW6Dh8RfDrmMiJ2KX2nP7pYKk")</f>
        <v>https://www.defined.fi/sol/CrTtG3wE5jsNokUXdVJDbePJQQBv5D8mqhm6bWpsRukS?maker=3Dp2NyiSx5Vc4b4jS6trW6Dh8RfDrmMiJ2KX2nP7pYKk</v>
      </c>
      <c r="M216" t="str">
        <f>HYPERLINK("https://dexscreener.com/solana/CrTtG3wE5jsNokUXdVJDbePJQQBv5D8mqhm6bWpsRukS?maker=3Dp2NyiSx5Vc4b4jS6trW6Dh8RfDrmMiJ2KX2nP7pYKk","https://dexscreener.com/solana/CrTtG3wE5jsNokUXdVJDbePJQQBv5D8mqhm6bWpsRukS?maker=3Dp2NyiSx5Vc4b4jS6trW6Dh8RfDrmMiJ2KX2nP7pYKk")</f>
        <v>https://dexscreener.com/solana/CrTtG3wE5jsNokUXdVJDbePJQQBv5D8mqhm6bWpsRukS?maker=3Dp2NyiSx5Vc4b4jS6trW6Dh8RfDrmMiJ2KX2nP7pYKk</v>
      </c>
    </row>
    <row r="217" spans="1:13" x14ac:dyDescent="0.15">
      <c r="A217" t="s">
        <v>436</v>
      </c>
      <c r="B217" t="s">
        <v>437</v>
      </c>
      <c r="C217">
        <v>11</v>
      </c>
      <c r="D217">
        <v>-0.23400000000000001</v>
      </c>
      <c r="E217">
        <v>-1</v>
      </c>
      <c r="F217">
        <v>1.79</v>
      </c>
      <c r="G217">
        <v>1.56</v>
      </c>
      <c r="H217">
        <v>1</v>
      </c>
      <c r="I217">
        <v>1</v>
      </c>
      <c r="J217">
        <v>-1</v>
      </c>
      <c r="K217">
        <v>-1</v>
      </c>
      <c r="L217" t="str">
        <f>HYPERLINK("https://www.defined.fi/sol/EuATWUwKmQ2P7btU8o47e8frhSu2LpAeRUGSSDz8mSeH?maker=3Dp2NyiSx5Vc4b4jS6trW6Dh8RfDrmMiJ2KX2nP7pYKk","https://www.defined.fi/sol/EuATWUwKmQ2P7btU8o47e8frhSu2LpAeRUGSSDz8mSeH?maker=3Dp2NyiSx5Vc4b4jS6trW6Dh8RfDrmMiJ2KX2nP7pYKk")</f>
        <v>https://www.defined.fi/sol/EuATWUwKmQ2P7btU8o47e8frhSu2LpAeRUGSSDz8mSeH?maker=3Dp2NyiSx5Vc4b4jS6trW6Dh8RfDrmMiJ2KX2nP7pYKk</v>
      </c>
      <c r="M217" t="str">
        <f>HYPERLINK("https://dexscreener.com/solana/EuATWUwKmQ2P7btU8o47e8frhSu2LpAeRUGSSDz8mSeH?maker=3Dp2NyiSx5Vc4b4jS6trW6Dh8RfDrmMiJ2KX2nP7pYKk","https://dexscreener.com/solana/EuATWUwKmQ2P7btU8o47e8frhSu2LpAeRUGSSDz8mSeH?maker=3Dp2NyiSx5Vc4b4jS6trW6Dh8RfDrmMiJ2KX2nP7pYKk")</f>
        <v>https://dexscreener.com/solana/EuATWUwKmQ2P7btU8o47e8frhSu2LpAeRUGSSDz8mSeH?maker=3Dp2NyiSx5Vc4b4jS6trW6Dh8RfDrmMiJ2KX2nP7pYKk</v>
      </c>
    </row>
    <row r="218" spans="1:13" x14ac:dyDescent="0.15">
      <c r="A218" t="s">
        <v>438</v>
      </c>
      <c r="B218" t="s">
        <v>439</v>
      </c>
      <c r="C218">
        <v>11</v>
      </c>
      <c r="D218">
        <v>-1.79</v>
      </c>
      <c r="E218">
        <v>-0.25</v>
      </c>
      <c r="F218">
        <v>7.24</v>
      </c>
      <c r="G218">
        <v>5.45</v>
      </c>
      <c r="H218">
        <v>8</v>
      </c>
      <c r="I218">
        <v>3</v>
      </c>
      <c r="J218">
        <v>-1</v>
      </c>
      <c r="K218">
        <v>-1</v>
      </c>
      <c r="L218" t="str">
        <f>HYPERLINK("https://www.defined.fi/sol/5Bjs6U1Qih7EvZ1RWTQLyJ6c5mjJ951FZBNJRvmV1pZg?maker=3Dp2NyiSx5Vc4b4jS6trW6Dh8RfDrmMiJ2KX2nP7pYKk","https://www.defined.fi/sol/5Bjs6U1Qih7EvZ1RWTQLyJ6c5mjJ951FZBNJRvmV1pZg?maker=3Dp2NyiSx5Vc4b4jS6trW6Dh8RfDrmMiJ2KX2nP7pYKk")</f>
        <v>https://www.defined.fi/sol/5Bjs6U1Qih7EvZ1RWTQLyJ6c5mjJ951FZBNJRvmV1pZg?maker=3Dp2NyiSx5Vc4b4jS6trW6Dh8RfDrmMiJ2KX2nP7pYKk</v>
      </c>
      <c r="M218" t="str">
        <f>HYPERLINK("https://dexscreener.com/solana/5Bjs6U1Qih7EvZ1RWTQLyJ6c5mjJ951FZBNJRvmV1pZg?maker=3Dp2NyiSx5Vc4b4jS6trW6Dh8RfDrmMiJ2KX2nP7pYKk","https://dexscreener.com/solana/5Bjs6U1Qih7EvZ1RWTQLyJ6c5mjJ951FZBNJRvmV1pZg?maker=3Dp2NyiSx5Vc4b4jS6trW6Dh8RfDrmMiJ2KX2nP7pYKk")</f>
        <v>https://dexscreener.com/solana/5Bjs6U1Qih7EvZ1RWTQLyJ6c5mjJ951FZBNJRvmV1pZg?maker=3Dp2NyiSx5Vc4b4jS6trW6Dh8RfDrmMiJ2KX2nP7pYKk</v>
      </c>
    </row>
    <row r="219" spans="1:13" x14ac:dyDescent="0.15">
      <c r="A219" t="s">
        <v>440</v>
      </c>
      <c r="B219" t="s">
        <v>441</v>
      </c>
      <c r="C219">
        <v>11</v>
      </c>
      <c r="D219">
        <v>-0.7</v>
      </c>
      <c r="E219">
        <v>-1</v>
      </c>
      <c r="F219">
        <v>1.38</v>
      </c>
      <c r="G219">
        <v>0.67600000000000005</v>
      </c>
      <c r="H219">
        <v>2</v>
      </c>
      <c r="I219">
        <v>2</v>
      </c>
      <c r="J219">
        <v>-1</v>
      </c>
      <c r="K219">
        <v>-1</v>
      </c>
      <c r="L219" t="str">
        <f>HYPERLINK("https://www.defined.fi/sol/AiuqcfaK8gXCYVdbEYevKGZcVPVmKEgA6igosZ9pump?maker=3Dp2NyiSx5Vc4b4jS6trW6Dh8RfDrmMiJ2KX2nP7pYKk","https://www.defined.fi/sol/AiuqcfaK8gXCYVdbEYevKGZcVPVmKEgA6igosZ9pump?maker=3Dp2NyiSx5Vc4b4jS6trW6Dh8RfDrmMiJ2KX2nP7pYKk")</f>
        <v>https://www.defined.fi/sol/AiuqcfaK8gXCYVdbEYevKGZcVPVmKEgA6igosZ9pump?maker=3Dp2NyiSx5Vc4b4jS6trW6Dh8RfDrmMiJ2KX2nP7pYKk</v>
      </c>
      <c r="M219" t="str">
        <f>HYPERLINK("https://dexscreener.com/solana/AiuqcfaK8gXCYVdbEYevKGZcVPVmKEgA6igosZ9pump?maker=3Dp2NyiSx5Vc4b4jS6trW6Dh8RfDrmMiJ2KX2nP7pYKk","https://dexscreener.com/solana/AiuqcfaK8gXCYVdbEYevKGZcVPVmKEgA6igosZ9pump?maker=3Dp2NyiSx5Vc4b4jS6trW6Dh8RfDrmMiJ2KX2nP7pYKk")</f>
        <v>https://dexscreener.com/solana/AiuqcfaK8gXCYVdbEYevKGZcVPVmKEgA6igosZ9pump?maker=3Dp2NyiSx5Vc4b4jS6trW6Dh8RfDrmMiJ2KX2nP7pYKk</v>
      </c>
    </row>
    <row r="220" spans="1:13" x14ac:dyDescent="0.15">
      <c r="A220" t="s">
        <v>442</v>
      </c>
      <c r="B220" t="s">
        <v>443</v>
      </c>
      <c r="C220">
        <v>11</v>
      </c>
      <c r="D220">
        <v>0.70099999999999996</v>
      </c>
      <c r="E220">
        <v>0.53</v>
      </c>
      <c r="F220">
        <v>1.31</v>
      </c>
      <c r="G220">
        <v>2.0099999999999998</v>
      </c>
      <c r="H220">
        <v>3</v>
      </c>
      <c r="I220">
        <v>3</v>
      </c>
      <c r="J220">
        <v>-1</v>
      </c>
      <c r="K220">
        <v>-1</v>
      </c>
      <c r="L220" t="str">
        <f>HYPERLINK("https://www.defined.fi/sol/6LQzsusmBYjaSoDsdX2mbax7Vtn63x7ZpDgzK4ZSMv9B?maker=3Dp2NyiSx5Vc4b4jS6trW6Dh8RfDrmMiJ2KX2nP7pYKk","https://www.defined.fi/sol/6LQzsusmBYjaSoDsdX2mbax7Vtn63x7ZpDgzK4ZSMv9B?maker=3Dp2NyiSx5Vc4b4jS6trW6Dh8RfDrmMiJ2KX2nP7pYKk")</f>
        <v>https://www.defined.fi/sol/6LQzsusmBYjaSoDsdX2mbax7Vtn63x7ZpDgzK4ZSMv9B?maker=3Dp2NyiSx5Vc4b4jS6trW6Dh8RfDrmMiJ2KX2nP7pYKk</v>
      </c>
      <c r="M220" t="str">
        <f>HYPERLINK("https://dexscreener.com/solana/6LQzsusmBYjaSoDsdX2mbax7Vtn63x7ZpDgzK4ZSMv9B?maker=3Dp2NyiSx5Vc4b4jS6trW6Dh8RfDrmMiJ2KX2nP7pYKk","https://dexscreener.com/solana/6LQzsusmBYjaSoDsdX2mbax7Vtn63x7ZpDgzK4ZSMv9B?maker=3Dp2NyiSx5Vc4b4jS6trW6Dh8RfDrmMiJ2KX2nP7pYKk")</f>
        <v>https://dexscreener.com/solana/6LQzsusmBYjaSoDsdX2mbax7Vtn63x7ZpDgzK4ZSMv9B?maker=3Dp2NyiSx5Vc4b4jS6trW6Dh8RfDrmMiJ2KX2nP7pYKk</v>
      </c>
    </row>
    <row r="221" spans="1:13" x14ac:dyDescent="0.15">
      <c r="A221" t="s">
        <v>444</v>
      </c>
      <c r="B221" t="s">
        <v>443</v>
      </c>
      <c r="C221">
        <v>11</v>
      </c>
      <c r="D221">
        <v>0.10299999999999999</v>
      </c>
      <c r="E221">
        <v>0.23</v>
      </c>
      <c r="F221">
        <v>0.45500000000000002</v>
      </c>
      <c r="G221">
        <v>0.55700000000000005</v>
      </c>
      <c r="H221">
        <v>1</v>
      </c>
      <c r="I221">
        <v>1</v>
      </c>
      <c r="J221">
        <v>-1</v>
      </c>
      <c r="K221">
        <v>-1</v>
      </c>
      <c r="L221" t="str">
        <f>HYPERLINK("https://www.defined.fi/sol/AtakVE4hj5KgbS58YzmCYrUwRqMNCnwaamUckk2Zpump?maker=3Dp2NyiSx5Vc4b4jS6trW6Dh8RfDrmMiJ2KX2nP7pYKk","https://www.defined.fi/sol/AtakVE4hj5KgbS58YzmCYrUwRqMNCnwaamUckk2Zpump?maker=3Dp2NyiSx5Vc4b4jS6trW6Dh8RfDrmMiJ2KX2nP7pYKk")</f>
        <v>https://www.defined.fi/sol/AtakVE4hj5KgbS58YzmCYrUwRqMNCnwaamUckk2Zpump?maker=3Dp2NyiSx5Vc4b4jS6trW6Dh8RfDrmMiJ2KX2nP7pYKk</v>
      </c>
      <c r="M221" t="str">
        <f>HYPERLINK("https://dexscreener.com/solana/AtakVE4hj5KgbS58YzmCYrUwRqMNCnwaamUckk2Zpump?maker=3Dp2NyiSx5Vc4b4jS6trW6Dh8RfDrmMiJ2KX2nP7pYKk","https://dexscreener.com/solana/AtakVE4hj5KgbS58YzmCYrUwRqMNCnwaamUckk2Zpump?maker=3Dp2NyiSx5Vc4b4jS6trW6Dh8RfDrmMiJ2KX2nP7pYKk")</f>
        <v>https://dexscreener.com/solana/AtakVE4hj5KgbS58YzmCYrUwRqMNCnwaamUckk2Zpump?maker=3Dp2NyiSx5Vc4b4jS6trW6Dh8RfDrmMiJ2KX2nP7pYKk</v>
      </c>
    </row>
    <row r="222" spans="1:13" x14ac:dyDescent="0.15">
      <c r="A222" t="s">
        <v>445</v>
      </c>
      <c r="B222" t="s">
        <v>446</v>
      </c>
      <c r="C222">
        <v>11</v>
      </c>
      <c r="D222">
        <v>-1.72</v>
      </c>
      <c r="E222">
        <v>-0.63</v>
      </c>
      <c r="F222">
        <v>2.72</v>
      </c>
      <c r="G222">
        <v>0.998</v>
      </c>
      <c r="H222">
        <v>4</v>
      </c>
      <c r="I222">
        <v>2</v>
      </c>
      <c r="J222">
        <v>-1</v>
      </c>
      <c r="K222">
        <v>-1</v>
      </c>
      <c r="L222" t="str">
        <f>HYPERLINK("https://www.defined.fi/sol/4nLo1aNSBqopjxg8uNYTJMmcGWxkSEw6fBHHGxsTpump?maker=3Dp2NyiSx5Vc4b4jS6trW6Dh8RfDrmMiJ2KX2nP7pYKk","https://www.defined.fi/sol/4nLo1aNSBqopjxg8uNYTJMmcGWxkSEw6fBHHGxsTpump?maker=3Dp2NyiSx5Vc4b4jS6trW6Dh8RfDrmMiJ2KX2nP7pYKk")</f>
        <v>https://www.defined.fi/sol/4nLo1aNSBqopjxg8uNYTJMmcGWxkSEw6fBHHGxsTpump?maker=3Dp2NyiSx5Vc4b4jS6trW6Dh8RfDrmMiJ2KX2nP7pYKk</v>
      </c>
      <c r="M222" t="str">
        <f>HYPERLINK("https://dexscreener.com/solana/4nLo1aNSBqopjxg8uNYTJMmcGWxkSEw6fBHHGxsTpump?maker=3Dp2NyiSx5Vc4b4jS6trW6Dh8RfDrmMiJ2KX2nP7pYKk","https://dexscreener.com/solana/4nLo1aNSBqopjxg8uNYTJMmcGWxkSEw6fBHHGxsTpump?maker=3Dp2NyiSx5Vc4b4jS6trW6Dh8RfDrmMiJ2KX2nP7pYKk")</f>
        <v>https://dexscreener.com/solana/4nLo1aNSBqopjxg8uNYTJMmcGWxkSEw6fBHHGxsTpump?maker=3Dp2NyiSx5Vc4b4jS6trW6Dh8RfDrmMiJ2KX2nP7pYKk</v>
      </c>
    </row>
    <row r="223" spans="1:13" x14ac:dyDescent="0.15">
      <c r="A223" t="s">
        <v>447</v>
      </c>
      <c r="B223" t="s">
        <v>448</v>
      </c>
      <c r="C223">
        <v>11</v>
      </c>
      <c r="D223">
        <v>0.10100000000000001</v>
      </c>
      <c r="E223">
        <v>7.0000000000000007E-2</v>
      </c>
      <c r="F223">
        <v>1.35</v>
      </c>
      <c r="G223">
        <v>1.45</v>
      </c>
      <c r="H223">
        <v>2</v>
      </c>
      <c r="I223">
        <v>2</v>
      </c>
      <c r="J223">
        <v>-1</v>
      </c>
      <c r="K223">
        <v>-1</v>
      </c>
      <c r="L223" t="str">
        <f>HYPERLINK("https://www.defined.fi/sol/H5Cr4Kf7jmnCHuFN7H4bJYT5pfKAhHtU1JaRMzBspump?maker=3Dp2NyiSx5Vc4b4jS6trW6Dh8RfDrmMiJ2KX2nP7pYKk","https://www.defined.fi/sol/H5Cr4Kf7jmnCHuFN7H4bJYT5pfKAhHtU1JaRMzBspump?maker=3Dp2NyiSx5Vc4b4jS6trW6Dh8RfDrmMiJ2KX2nP7pYKk")</f>
        <v>https://www.defined.fi/sol/H5Cr4Kf7jmnCHuFN7H4bJYT5pfKAhHtU1JaRMzBspump?maker=3Dp2NyiSx5Vc4b4jS6trW6Dh8RfDrmMiJ2KX2nP7pYKk</v>
      </c>
      <c r="M223" t="str">
        <f>HYPERLINK("https://dexscreener.com/solana/H5Cr4Kf7jmnCHuFN7H4bJYT5pfKAhHtU1JaRMzBspump?maker=3Dp2NyiSx5Vc4b4jS6trW6Dh8RfDrmMiJ2KX2nP7pYKk","https://dexscreener.com/solana/H5Cr4Kf7jmnCHuFN7H4bJYT5pfKAhHtU1JaRMzBspump?maker=3Dp2NyiSx5Vc4b4jS6trW6Dh8RfDrmMiJ2KX2nP7pYKk")</f>
        <v>https://dexscreener.com/solana/H5Cr4Kf7jmnCHuFN7H4bJYT5pfKAhHtU1JaRMzBspump?maker=3Dp2NyiSx5Vc4b4jS6trW6Dh8RfDrmMiJ2KX2nP7pYKk</v>
      </c>
    </row>
    <row r="224" spans="1:13" x14ac:dyDescent="0.15">
      <c r="A224" t="s">
        <v>449</v>
      </c>
      <c r="B224" t="s">
        <v>450</v>
      </c>
      <c r="C224">
        <v>11</v>
      </c>
      <c r="D224">
        <v>-1.28</v>
      </c>
      <c r="E224">
        <v>-0.66</v>
      </c>
      <c r="F224">
        <v>1.95</v>
      </c>
      <c r="G224">
        <v>0.67</v>
      </c>
      <c r="H224">
        <v>3</v>
      </c>
      <c r="I224">
        <v>1</v>
      </c>
      <c r="J224">
        <v>-1</v>
      </c>
      <c r="K224">
        <v>-1</v>
      </c>
      <c r="L224" t="str">
        <f>HYPERLINK("https://www.defined.fi/sol/DdDnyU4iyAkeg1HrWDRhHE5GVGHa2Z1XzxLcNZm9pump?maker=3Dp2NyiSx5Vc4b4jS6trW6Dh8RfDrmMiJ2KX2nP7pYKk","https://www.defined.fi/sol/DdDnyU4iyAkeg1HrWDRhHE5GVGHa2Z1XzxLcNZm9pump?maker=3Dp2NyiSx5Vc4b4jS6trW6Dh8RfDrmMiJ2KX2nP7pYKk")</f>
        <v>https://www.defined.fi/sol/DdDnyU4iyAkeg1HrWDRhHE5GVGHa2Z1XzxLcNZm9pump?maker=3Dp2NyiSx5Vc4b4jS6trW6Dh8RfDrmMiJ2KX2nP7pYKk</v>
      </c>
      <c r="M224" t="str">
        <f>HYPERLINK("https://dexscreener.com/solana/DdDnyU4iyAkeg1HrWDRhHE5GVGHa2Z1XzxLcNZm9pump?maker=3Dp2NyiSx5Vc4b4jS6trW6Dh8RfDrmMiJ2KX2nP7pYKk","https://dexscreener.com/solana/DdDnyU4iyAkeg1HrWDRhHE5GVGHa2Z1XzxLcNZm9pump?maker=3Dp2NyiSx5Vc4b4jS6trW6Dh8RfDrmMiJ2KX2nP7pYKk")</f>
        <v>https://dexscreener.com/solana/DdDnyU4iyAkeg1HrWDRhHE5GVGHa2Z1XzxLcNZm9pump?maker=3Dp2NyiSx5Vc4b4jS6trW6Dh8RfDrmMiJ2KX2nP7pYKk</v>
      </c>
    </row>
    <row r="225" spans="1:13" x14ac:dyDescent="0.15">
      <c r="A225" t="s">
        <v>451</v>
      </c>
      <c r="B225" t="s">
        <v>452</v>
      </c>
      <c r="C225">
        <v>11</v>
      </c>
      <c r="D225">
        <v>-2.57</v>
      </c>
      <c r="E225">
        <v>-0.81</v>
      </c>
      <c r="F225">
        <v>3.17</v>
      </c>
      <c r="G225">
        <v>0.60299999999999998</v>
      </c>
      <c r="H225">
        <v>5</v>
      </c>
      <c r="I225">
        <v>1</v>
      </c>
      <c r="J225">
        <v>-1</v>
      </c>
      <c r="K225">
        <v>-1</v>
      </c>
      <c r="L225" t="str">
        <f>HYPERLINK("https://www.defined.fi/sol/3dnXcFqQu48FqvrQ9PWBgz5wXmNzrjub9Y4Qj5Zspump?maker=3Dp2NyiSx5Vc4b4jS6trW6Dh8RfDrmMiJ2KX2nP7pYKk","https://www.defined.fi/sol/3dnXcFqQu48FqvrQ9PWBgz5wXmNzrjub9Y4Qj5Zspump?maker=3Dp2NyiSx5Vc4b4jS6trW6Dh8RfDrmMiJ2KX2nP7pYKk")</f>
        <v>https://www.defined.fi/sol/3dnXcFqQu48FqvrQ9PWBgz5wXmNzrjub9Y4Qj5Zspump?maker=3Dp2NyiSx5Vc4b4jS6trW6Dh8RfDrmMiJ2KX2nP7pYKk</v>
      </c>
      <c r="M225" t="str">
        <f>HYPERLINK("https://dexscreener.com/solana/3dnXcFqQu48FqvrQ9PWBgz5wXmNzrjub9Y4Qj5Zspump?maker=3Dp2NyiSx5Vc4b4jS6trW6Dh8RfDrmMiJ2KX2nP7pYKk","https://dexscreener.com/solana/3dnXcFqQu48FqvrQ9PWBgz5wXmNzrjub9Y4Qj5Zspump?maker=3Dp2NyiSx5Vc4b4jS6trW6Dh8RfDrmMiJ2KX2nP7pYKk")</f>
        <v>https://dexscreener.com/solana/3dnXcFqQu48FqvrQ9PWBgz5wXmNzrjub9Y4Qj5Zspump?maker=3Dp2NyiSx5Vc4b4jS6trW6Dh8RfDrmMiJ2KX2nP7pYKk</v>
      </c>
    </row>
    <row r="226" spans="1:13" x14ac:dyDescent="0.15">
      <c r="A226" t="s">
        <v>453</v>
      </c>
      <c r="B226" t="s">
        <v>454</v>
      </c>
      <c r="C226">
        <v>11</v>
      </c>
      <c r="D226">
        <v>1.46</v>
      </c>
      <c r="E226">
        <v>3.61</v>
      </c>
      <c r="F226">
        <v>0.40500000000000003</v>
      </c>
      <c r="G226">
        <v>1.87</v>
      </c>
      <c r="H226">
        <v>1</v>
      </c>
      <c r="I226">
        <v>2</v>
      </c>
      <c r="J226">
        <v>-1</v>
      </c>
      <c r="K226">
        <v>-1</v>
      </c>
      <c r="L226" t="str">
        <f>HYPERLINK("https://www.defined.fi/sol/Bp2KgefjvRDhvuLGjXHsSFxmqkJEXk3ZAa1FQ4rWpump?maker=3Dp2NyiSx5Vc4b4jS6trW6Dh8RfDrmMiJ2KX2nP7pYKk","https://www.defined.fi/sol/Bp2KgefjvRDhvuLGjXHsSFxmqkJEXk3ZAa1FQ4rWpump?maker=3Dp2NyiSx5Vc4b4jS6trW6Dh8RfDrmMiJ2KX2nP7pYKk")</f>
        <v>https://www.defined.fi/sol/Bp2KgefjvRDhvuLGjXHsSFxmqkJEXk3ZAa1FQ4rWpump?maker=3Dp2NyiSx5Vc4b4jS6trW6Dh8RfDrmMiJ2KX2nP7pYKk</v>
      </c>
      <c r="M226" t="str">
        <f>HYPERLINK("https://dexscreener.com/solana/Bp2KgefjvRDhvuLGjXHsSFxmqkJEXk3ZAa1FQ4rWpump?maker=3Dp2NyiSx5Vc4b4jS6trW6Dh8RfDrmMiJ2KX2nP7pYKk","https://dexscreener.com/solana/Bp2KgefjvRDhvuLGjXHsSFxmqkJEXk3ZAa1FQ4rWpump?maker=3Dp2NyiSx5Vc4b4jS6trW6Dh8RfDrmMiJ2KX2nP7pYKk")</f>
        <v>https://dexscreener.com/solana/Bp2KgefjvRDhvuLGjXHsSFxmqkJEXk3ZAa1FQ4rWpump?maker=3Dp2NyiSx5Vc4b4jS6trW6Dh8RfDrmMiJ2KX2nP7pYKk</v>
      </c>
    </row>
    <row r="227" spans="1:13" x14ac:dyDescent="0.15">
      <c r="A227" t="s">
        <v>455</v>
      </c>
      <c r="B227" t="s">
        <v>456</v>
      </c>
      <c r="C227">
        <v>11</v>
      </c>
      <c r="D227">
        <v>-6.0999999999999999E-2</v>
      </c>
      <c r="E227">
        <v>-0.03</v>
      </c>
      <c r="F227">
        <v>1.98</v>
      </c>
      <c r="G227">
        <v>1.92</v>
      </c>
      <c r="H227">
        <v>3</v>
      </c>
      <c r="I227">
        <v>1</v>
      </c>
      <c r="J227">
        <v>-1</v>
      </c>
      <c r="K227">
        <v>-1</v>
      </c>
      <c r="L227" t="str">
        <f>HYPERLINK("https://www.defined.fi/sol/HATwfK9F1vQrevgjGprLQr1uruyTPGGWXQRM3J3Lpump?maker=3Dp2NyiSx5Vc4b4jS6trW6Dh8RfDrmMiJ2KX2nP7pYKk","https://www.defined.fi/sol/HATwfK9F1vQrevgjGprLQr1uruyTPGGWXQRM3J3Lpump?maker=3Dp2NyiSx5Vc4b4jS6trW6Dh8RfDrmMiJ2KX2nP7pYKk")</f>
        <v>https://www.defined.fi/sol/HATwfK9F1vQrevgjGprLQr1uruyTPGGWXQRM3J3Lpump?maker=3Dp2NyiSx5Vc4b4jS6trW6Dh8RfDrmMiJ2KX2nP7pYKk</v>
      </c>
      <c r="M227" t="str">
        <f>HYPERLINK("https://dexscreener.com/solana/HATwfK9F1vQrevgjGprLQr1uruyTPGGWXQRM3J3Lpump?maker=3Dp2NyiSx5Vc4b4jS6trW6Dh8RfDrmMiJ2KX2nP7pYKk","https://dexscreener.com/solana/HATwfK9F1vQrevgjGprLQr1uruyTPGGWXQRM3J3Lpump?maker=3Dp2NyiSx5Vc4b4jS6trW6Dh8RfDrmMiJ2KX2nP7pYKk")</f>
        <v>https://dexscreener.com/solana/HATwfK9F1vQrevgjGprLQr1uruyTPGGWXQRM3J3Lpump?maker=3Dp2NyiSx5Vc4b4jS6trW6Dh8RfDrmMiJ2KX2nP7pYKk</v>
      </c>
    </row>
    <row r="228" spans="1:13" x14ac:dyDescent="0.15">
      <c r="A228" t="s">
        <v>457</v>
      </c>
      <c r="B228" t="s">
        <v>458</v>
      </c>
      <c r="C228">
        <v>11</v>
      </c>
      <c r="D228">
        <v>0.624</v>
      </c>
      <c r="E228">
        <v>0.18</v>
      </c>
      <c r="F228">
        <v>3.5</v>
      </c>
      <c r="G228">
        <v>4.12</v>
      </c>
      <c r="H228">
        <v>7</v>
      </c>
      <c r="I228">
        <v>3</v>
      </c>
      <c r="J228">
        <v>-1</v>
      </c>
      <c r="K228">
        <v>-1</v>
      </c>
      <c r="L228" t="str">
        <f>HYPERLINK("https://www.defined.fi/sol/8oAiUkC1gpr4Tuz3ZA7YUntWE47sop1fYmGWo4Zrpump?maker=3Dp2NyiSx5Vc4b4jS6trW6Dh8RfDrmMiJ2KX2nP7pYKk","https://www.defined.fi/sol/8oAiUkC1gpr4Tuz3ZA7YUntWE47sop1fYmGWo4Zrpump?maker=3Dp2NyiSx5Vc4b4jS6trW6Dh8RfDrmMiJ2KX2nP7pYKk")</f>
        <v>https://www.defined.fi/sol/8oAiUkC1gpr4Tuz3ZA7YUntWE47sop1fYmGWo4Zrpump?maker=3Dp2NyiSx5Vc4b4jS6trW6Dh8RfDrmMiJ2KX2nP7pYKk</v>
      </c>
      <c r="M228" t="str">
        <f>HYPERLINK("https://dexscreener.com/solana/8oAiUkC1gpr4Tuz3ZA7YUntWE47sop1fYmGWo4Zrpump?maker=3Dp2NyiSx5Vc4b4jS6trW6Dh8RfDrmMiJ2KX2nP7pYKk","https://dexscreener.com/solana/8oAiUkC1gpr4Tuz3ZA7YUntWE47sop1fYmGWo4Zrpump?maker=3Dp2NyiSx5Vc4b4jS6trW6Dh8RfDrmMiJ2KX2nP7pYKk")</f>
        <v>https://dexscreener.com/solana/8oAiUkC1gpr4Tuz3ZA7YUntWE47sop1fYmGWo4Zrpump?maker=3Dp2NyiSx5Vc4b4jS6trW6Dh8RfDrmMiJ2KX2nP7pYKk</v>
      </c>
    </row>
    <row r="229" spans="1:13" x14ac:dyDescent="0.15">
      <c r="A229" t="s">
        <v>459</v>
      </c>
      <c r="B229" t="s">
        <v>460</v>
      </c>
      <c r="C229">
        <v>11</v>
      </c>
      <c r="D229">
        <v>-7.1999999999999995E-2</v>
      </c>
      <c r="E229">
        <v>-1</v>
      </c>
      <c r="F229">
        <v>0.94199999999999995</v>
      </c>
      <c r="G229">
        <v>0.86899999999999999</v>
      </c>
      <c r="H229">
        <v>2</v>
      </c>
      <c r="I229">
        <v>2</v>
      </c>
      <c r="J229">
        <v>-1</v>
      </c>
      <c r="K229">
        <v>-1</v>
      </c>
      <c r="L229" t="str">
        <f>HYPERLINK("https://www.defined.fi/sol/FoxXEYqVeH4p9WD9aG7nJUiFPbXZ72iSywwM8y4Epump?maker=3Dp2NyiSx5Vc4b4jS6trW6Dh8RfDrmMiJ2KX2nP7pYKk","https://www.defined.fi/sol/FoxXEYqVeH4p9WD9aG7nJUiFPbXZ72iSywwM8y4Epump?maker=3Dp2NyiSx5Vc4b4jS6trW6Dh8RfDrmMiJ2KX2nP7pYKk")</f>
        <v>https://www.defined.fi/sol/FoxXEYqVeH4p9WD9aG7nJUiFPbXZ72iSywwM8y4Epump?maker=3Dp2NyiSx5Vc4b4jS6trW6Dh8RfDrmMiJ2KX2nP7pYKk</v>
      </c>
      <c r="M229" t="str">
        <f>HYPERLINK("https://dexscreener.com/solana/FoxXEYqVeH4p9WD9aG7nJUiFPbXZ72iSywwM8y4Epump?maker=3Dp2NyiSx5Vc4b4jS6trW6Dh8RfDrmMiJ2KX2nP7pYKk","https://dexscreener.com/solana/FoxXEYqVeH4p9WD9aG7nJUiFPbXZ72iSywwM8y4Epump?maker=3Dp2NyiSx5Vc4b4jS6trW6Dh8RfDrmMiJ2KX2nP7pYKk")</f>
        <v>https://dexscreener.com/solana/FoxXEYqVeH4p9WD9aG7nJUiFPbXZ72iSywwM8y4Epump?maker=3Dp2NyiSx5Vc4b4jS6trW6Dh8RfDrmMiJ2KX2nP7pYKk</v>
      </c>
    </row>
    <row r="230" spans="1:13" x14ac:dyDescent="0.15">
      <c r="A230" t="s">
        <v>461</v>
      </c>
      <c r="B230" t="s">
        <v>462</v>
      </c>
      <c r="C230">
        <v>12</v>
      </c>
      <c r="D230">
        <v>1.2999999999999999E-2</v>
      </c>
      <c r="E230">
        <v>-1</v>
      </c>
      <c r="F230">
        <v>0.22700000000000001</v>
      </c>
      <c r="G230">
        <v>0.24</v>
      </c>
      <c r="H230">
        <v>2</v>
      </c>
      <c r="I230">
        <v>1</v>
      </c>
      <c r="J230">
        <v>-1</v>
      </c>
      <c r="K230">
        <v>-1</v>
      </c>
      <c r="L230" t="str">
        <f>HYPERLINK("https://www.defined.fi/sol/6dZ1MSitrT9s8mAAB95GK3ZfXxLxFAJ1ndHmFd9kpump?maker=3Dp2NyiSx5Vc4b4jS6trW6Dh8RfDrmMiJ2KX2nP7pYKk","https://www.defined.fi/sol/6dZ1MSitrT9s8mAAB95GK3ZfXxLxFAJ1ndHmFd9kpump?maker=3Dp2NyiSx5Vc4b4jS6trW6Dh8RfDrmMiJ2KX2nP7pYKk")</f>
        <v>https://www.defined.fi/sol/6dZ1MSitrT9s8mAAB95GK3ZfXxLxFAJ1ndHmFd9kpump?maker=3Dp2NyiSx5Vc4b4jS6trW6Dh8RfDrmMiJ2KX2nP7pYKk</v>
      </c>
      <c r="M230" t="str">
        <f>HYPERLINK("https://dexscreener.com/solana/6dZ1MSitrT9s8mAAB95GK3ZfXxLxFAJ1ndHmFd9kpump?maker=3Dp2NyiSx5Vc4b4jS6trW6Dh8RfDrmMiJ2KX2nP7pYKk","https://dexscreener.com/solana/6dZ1MSitrT9s8mAAB95GK3ZfXxLxFAJ1ndHmFd9kpump?maker=3Dp2NyiSx5Vc4b4jS6trW6Dh8RfDrmMiJ2KX2nP7pYKk")</f>
        <v>https://dexscreener.com/solana/6dZ1MSitrT9s8mAAB95GK3ZfXxLxFAJ1ndHmFd9kpump?maker=3Dp2NyiSx5Vc4b4jS6trW6Dh8RfDrmMiJ2KX2nP7pYKk</v>
      </c>
    </row>
    <row r="231" spans="1:13" x14ac:dyDescent="0.15">
      <c r="A231" t="s">
        <v>463</v>
      </c>
      <c r="B231" t="s">
        <v>401</v>
      </c>
      <c r="C231">
        <v>12</v>
      </c>
      <c r="D231">
        <v>-0.214</v>
      </c>
      <c r="E231">
        <v>-1</v>
      </c>
      <c r="F231">
        <v>0.97399999999999998</v>
      </c>
      <c r="G231">
        <v>0.76</v>
      </c>
      <c r="H231">
        <v>2</v>
      </c>
      <c r="I231">
        <v>1</v>
      </c>
      <c r="J231">
        <v>-1</v>
      </c>
      <c r="K231">
        <v>-1</v>
      </c>
      <c r="L231" t="str">
        <f>HYPERLINK("https://www.defined.fi/sol/DiA9H6UX7ELWrbrLurCGXr2vbNXVpcEX6Nntu2dCpump?maker=3Dp2NyiSx5Vc4b4jS6trW6Dh8RfDrmMiJ2KX2nP7pYKk","https://www.defined.fi/sol/DiA9H6UX7ELWrbrLurCGXr2vbNXVpcEX6Nntu2dCpump?maker=3Dp2NyiSx5Vc4b4jS6trW6Dh8RfDrmMiJ2KX2nP7pYKk")</f>
        <v>https://www.defined.fi/sol/DiA9H6UX7ELWrbrLurCGXr2vbNXVpcEX6Nntu2dCpump?maker=3Dp2NyiSx5Vc4b4jS6trW6Dh8RfDrmMiJ2KX2nP7pYKk</v>
      </c>
      <c r="M231" t="str">
        <f>HYPERLINK("https://dexscreener.com/solana/DiA9H6UX7ELWrbrLurCGXr2vbNXVpcEX6Nntu2dCpump?maker=3Dp2NyiSx5Vc4b4jS6trW6Dh8RfDrmMiJ2KX2nP7pYKk","https://dexscreener.com/solana/DiA9H6UX7ELWrbrLurCGXr2vbNXVpcEX6Nntu2dCpump?maker=3Dp2NyiSx5Vc4b4jS6trW6Dh8RfDrmMiJ2KX2nP7pYKk")</f>
        <v>https://dexscreener.com/solana/DiA9H6UX7ELWrbrLurCGXr2vbNXVpcEX6Nntu2dCpump?maker=3Dp2NyiSx5Vc4b4jS6trW6Dh8RfDrmMiJ2KX2nP7pYKk</v>
      </c>
    </row>
    <row r="232" spans="1:13" x14ac:dyDescent="0.15">
      <c r="A232" t="s">
        <v>464</v>
      </c>
      <c r="B232" t="s">
        <v>465</v>
      </c>
      <c r="C232">
        <v>12</v>
      </c>
      <c r="D232">
        <v>-4.0000000000000001E-3</v>
      </c>
      <c r="E232">
        <v>-1</v>
      </c>
      <c r="F232">
        <v>0.46300000000000002</v>
      </c>
      <c r="G232">
        <v>0.45900000000000002</v>
      </c>
      <c r="H232">
        <v>1</v>
      </c>
      <c r="I232">
        <v>1</v>
      </c>
      <c r="J232">
        <v>-1</v>
      </c>
      <c r="K232">
        <v>-1</v>
      </c>
      <c r="L232" t="str">
        <f>HYPERLINK("https://www.defined.fi/sol/ADtsfJKZt45sw2bciyz4hYrVwpaDNZFewgJF4yfJpump?maker=3Dp2NyiSx5Vc4b4jS6trW6Dh8RfDrmMiJ2KX2nP7pYKk","https://www.defined.fi/sol/ADtsfJKZt45sw2bciyz4hYrVwpaDNZFewgJF4yfJpump?maker=3Dp2NyiSx5Vc4b4jS6trW6Dh8RfDrmMiJ2KX2nP7pYKk")</f>
        <v>https://www.defined.fi/sol/ADtsfJKZt45sw2bciyz4hYrVwpaDNZFewgJF4yfJpump?maker=3Dp2NyiSx5Vc4b4jS6trW6Dh8RfDrmMiJ2KX2nP7pYKk</v>
      </c>
      <c r="M232" t="str">
        <f>HYPERLINK("https://dexscreener.com/solana/ADtsfJKZt45sw2bciyz4hYrVwpaDNZFewgJF4yfJpump?maker=3Dp2NyiSx5Vc4b4jS6trW6Dh8RfDrmMiJ2KX2nP7pYKk","https://dexscreener.com/solana/ADtsfJKZt45sw2bciyz4hYrVwpaDNZFewgJF4yfJpump?maker=3Dp2NyiSx5Vc4b4jS6trW6Dh8RfDrmMiJ2KX2nP7pYKk")</f>
        <v>https://dexscreener.com/solana/ADtsfJKZt45sw2bciyz4hYrVwpaDNZFewgJF4yfJpump?maker=3Dp2NyiSx5Vc4b4jS6trW6Dh8RfDrmMiJ2KX2nP7pYKk</v>
      </c>
    </row>
    <row r="233" spans="1:13" x14ac:dyDescent="0.15">
      <c r="A233" t="s">
        <v>466</v>
      </c>
      <c r="B233" t="s">
        <v>467</v>
      </c>
      <c r="C233">
        <v>12</v>
      </c>
      <c r="D233">
        <v>6.0000000000000001E-3</v>
      </c>
      <c r="E233">
        <v>-1</v>
      </c>
      <c r="F233">
        <v>0.45300000000000001</v>
      </c>
      <c r="G233">
        <v>0.45900000000000002</v>
      </c>
      <c r="H233">
        <v>1</v>
      </c>
      <c r="I233">
        <v>1</v>
      </c>
      <c r="J233">
        <v>-1</v>
      </c>
      <c r="K233">
        <v>-1</v>
      </c>
      <c r="L233" t="str">
        <f>HYPERLINK("https://www.defined.fi/sol/6gkn8pSjKw7aVbG34rUuMTypUXaYeA8LsULqLGwwpump?maker=3Dp2NyiSx5Vc4b4jS6trW6Dh8RfDrmMiJ2KX2nP7pYKk","https://www.defined.fi/sol/6gkn8pSjKw7aVbG34rUuMTypUXaYeA8LsULqLGwwpump?maker=3Dp2NyiSx5Vc4b4jS6trW6Dh8RfDrmMiJ2KX2nP7pYKk")</f>
        <v>https://www.defined.fi/sol/6gkn8pSjKw7aVbG34rUuMTypUXaYeA8LsULqLGwwpump?maker=3Dp2NyiSx5Vc4b4jS6trW6Dh8RfDrmMiJ2KX2nP7pYKk</v>
      </c>
      <c r="M233" t="str">
        <f>HYPERLINK("https://dexscreener.com/solana/6gkn8pSjKw7aVbG34rUuMTypUXaYeA8LsULqLGwwpump?maker=3Dp2NyiSx5Vc4b4jS6trW6Dh8RfDrmMiJ2KX2nP7pYKk","https://dexscreener.com/solana/6gkn8pSjKw7aVbG34rUuMTypUXaYeA8LsULqLGwwpump?maker=3Dp2NyiSx5Vc4b4jS6trW6Dh8RfDrmMiJ2KX2nP7pYKk")</f>
        <v>https://dexscreener.com/solana/6gkn8pSjKw7aVbG34rUuMTypUXaYeA8LsULqLGwwpump?maker=3Dp2NyiSx5Vc4b4jS6trW6Dh8RfDrmMiJ2KX2nP7pYKk</v>
      </c>
    </row>
    <row r="234" spans="1:13" x14ac:dyDescent="0.15">
      <c r="A234" t="s">
        <v>468</v>
      </c>
      <c r="B234" t="s">
        <v>469</v>
      </c>
      <c r="C234">
        <v>12</v>
      </c>
      <c r="D234">
        <v>-0.20399999999999999</v>
      </c>
      <c r="E234">
        <v>-1</v>
      </c>
      <c r="F234">
        <v>0.55300000000000005</v>
      </c>
      <c r="G234">
        <v>0.34799999999999998</v>
      </c>
      <c r="H234">
        <v>3</v>
      </c>
      <c r="I234">
        <v>1</v>
      </c>
      <c r="J234">
        <v>-1</v>
      </c>
      <c r="K234">
        <v>-1</v>
      </c>
      <c r="L234" t="str">
        <f>HYPERLINK("https://www.defined.fi/sol/J3TMfCF4pBWvCuP7g7aY2vMhnVXh8DjTGrH8QW6spump?maker=3Dp2NyiSx5Vc4b4jS6trW6Dh8RfDrmMiJ2KX2nP7pYKk","https://www.defined.fi/sol/J3TMfCF4pBWvCuP7g7aY2vMhnVXh8DjTGrH8QW6spump?maker=3Dp2NyiSx5Vc4b4jS6trW6Dh8RfDrmMiJ2KX2nP7pYKk")</f>
        <v>https://www.defined.fi/sol/J3TMfCF4pBWvCuP7g7aY2vMhnVXh8DjTGrH8QW6spump?maker=3Dp2NyiSx5Vc4b4jS6trW6Dh8RfDrmMiJ2KX2nP7pYKk</v>
      </c>
      <c r="M234" t="str">
        <f>HYPERLINK("https://dexscreener.com/solana/J3TMfCF4pBWvCuP7g7aY2vMhnVXh8DjTGrH8QW6spump?maker=3Dp2NyiSx5Vc4b4jS6trW6Dh8RfDrmMiJ2KX2nP7pYKk","https://dexscreener.com/solana/J3TMfCF4pBWvCuP7g7aY2vMhnVXh8DjTGrH8QW6spump?maker=3Dp2NyiSx5Vc4b4jS6trW6Dh8RfDrmMiJ2KX2nP7pYKk")</f>
        <v>https://dexscreener.com/solana/J3TMfCF4pBWvCuP7g7aY2vMhnVXh8DjTGrH8QW6spump?maker=3Dp2NyiSx5Vc4b4jS6trW6Dh8RfDrmMiJ2KX2nP7pYKk</v>
      </c>
    </row>
    <row r="235" spans="1:13" x14ac:dyDescent="0.15">
      <c r="A235" t="s">
        <v>470</v>
      </c>
      <c r="B235" t="s">
        <v>471</v>
      </c>
      <c r="C235">
        <v>12</v>
      </c>
      <c r="D235">
        <v>-5.1999999999999998E-2</v>
      </c>
      <c r="E235">
        <v>-0.03</v>
      </c>
      <c r="F235">
        <v>1.84</v>
      </c>
      <c r="G235">
        <v>1.79</v>
      </c>
      <c r="H235">
        <v>4</v>
      </c>
      <c r="I235">
        <v>3</v>
      </c>
      <c r="J235">
        <v>-1</v>
      </c>
      <c r="K235">
        <v>-1</v>
      </c>
      <c r="L235" t="str">
        <f>HYPERLINK("https://www.defined.fi/sol/EnN5BPpS9Gf7d7jGLzBzQxHyeHK85J6wVZGK3Ucmpump?maker=3Dp2NyiSx5Vc4b4jS6trW6Dh8RfDrmMiJ2KX2nP7pYKk","https://www.defined.fi/sol/EnN5BPpS9Gf7d7jGLzBzQxHyeHK85J6wVZGK3Ucmpump?maker=3Dp2NyiSx5Vc4b4jS6trW6Dh8RfDrmMiJ2KX2nP7pYKk")</f>
        <v>https://www.defined.fi/sol/EnN5BPpS9Gf7d7jGLzBzQxHyeHK85J6wVZGK3Ucmpump?maker=3Dp2NyiSx5Vc4b4jS6trW6Dh8RfDrmMiJ2KX2nP7pYKk</v>
      </c>
      <c r="M235" t="str">
        <f>HYPERLINK("https://dexscreener.com/solana/EnN5BPpS9Gf7d7jGLzBzQxHyeHK85J6wVZGK3Ucmpump?maker=3Dp2NyiSx5Vc4b4jS6trW6Dh8RfDrmMiJ2KX2nP7pYKk","https://dexscreener.com/solana/EnN5BPpS9Gf7d7jGLzBzQxHyeHK85J6wVZGK3Ucmpump?maker=3Dp2NyiSx5Vc4b4jS6trW6Dh8RfDrmMiJ2KX2nP7pYKk")</f>
        <v>https://dexscreener.com/solana/EnN5BPpS9Gf7d7jGLzBzQxHyeHK85J6wVZGK3Ucmpump?maker=3Dp2NyiSx5Vc4b4jS6trW6Dh8RfDrmMiJ2KX2nP7pYKk</v>
      </c>
    </row>
    <row r="236" spans="1:13" x14ac:dyDescent="0.15">
      <c r="A236" t="s">
        <v>472</v>
      </c>
      <c r="B236" t="s">
        <v>473</v>
      </c>
      <c r="C236">
        <v>12</v>
      </c>
      <c r="D236">
        <v>-4.53</v>
      </c>
      <c r="E236">
        <v>-0.51</v>
      </c>
      <c r="F236">
        <v>8.86</v>
      </c>
      <c r="G236">
        <v>4.34</v>
      </c>
      <c r="H236">
        <v>9</v>
      </c>
      <c r="I236">
        <v>2</v>
      </c>
      <c r="J236">
        <v>-1</v>
      </c>
      <c r="K236">
        <v>-1</v>
      </c>
      <c r="L236" t="str">
        <f>HYPERLINK("https://www.defined.fi/sol/2fgrDf2hmf7tCbh7BDdEe9wojkg86rQHoD1Tf15Ypump?maker=3Dp2NyiSx5Vc4b4jS6trW6Dh8RfDrmMiJ2KX2nP7pYKk","https://www.defined.fi/sol/2fgrDf2hmf7tCbh7BDdEe9wojkg86rQHoD1Tf15Ypump?maker=3Dp2NyiSx5Vc4b4jS6trW6Dh8RfDrmMiJ2KX2nP7pYKk")</f>
        <v>https://www.defined.fi/sol/2fgrDf2hmf7tCbh7BDdEe9wojkg86rQHoD1Tf15Ypump?maker=3Dp2NyiSx5Vc4b4jS6trW6Dh8RfDrmMiJ2KX2nP7pYKk</v>
      </c>
      <c r="M236" t="str">
        <f>HYPERLINK("https://dexscreener.com/solana/2fgrDf2hmf7tCbh7BDdEe9wojkg86rQHoD1Tf15Ypump?maker=3Dp2NyiSx5Vc4b4jS6trW6Dh8RfDrmMiJ2KX2nP7pYKk","https://dexscreener.com/solana/2fgrDf2hmf7tCbh7BDdEe9wojkg86rQHoD1Tf15Ypump?maker=3Dp2NyiSx5Vc4b4jS6trW6Dh8RfDrmMiJ2KX2nP7pYKk")</f>
        <v>https://dexscreener.com/solana/2fgrDf2hmf7tCbh7BDdEe9wojkg86rQHoD1Tf15Ypump?maker=3Dp2NyiSx5Vc4b4jS6trW6Dh8RfDrmMiJ2KX2nP7pYKk</v>
      </c>
    </row>
    <row r="237" spans="1:13" x14ac:dyDescent="0.15">
      <c r="A237" t="s">
        <v>474</v>
      </c>
      <c r="B237" t="s">
        <v>475</v>
      </c>
      <c r="C237">
        <v>12</v>
      </c>
      <c r="D237">
        <v>8.5999999999999993E-2</v>
      </c>
      <c r="E237">
        <v>-1</v>
      </c>
      <c r="F237">
        <v>0.45400000000000001</v>
      </c>
      <c r="G237">
        <v>0.54</v>
      </c>
      <c r="H237">
        <v>2</v>
      </c>
      <c r="I237">
        <v>1</v>
      </c>
      <c r="J237">
        <v>-1</v>
      </c>
      <c r="K237">
        <v>-1</v>
      </c>
      <c r="L237" t="str">
        <f>HYPERLINK("https://www.defined.fi/sol/2tEvtTG6M2UdPi5nSuKePQdgEfpR6QPjGda3erm3pump?maker=3Dp2NyiSx5Vc4b4jS6trW6Dh8RfDrmMiJ2KX2nP7pYKk","https://www.defined.fi/sol/2tEvtTG6M2UdPi5nSuKePQdgEfpR6QPjGda3erm3pump?maker=3Dp2NyiSx5Vc4b4jS6trW6Dh8RfDrmMiJ2KX2nP7pYKk")</f>
        <v>https://www.defined.fi/sol/2tEvtTG6M2UdPi5nSuKePQdgEfpR6QPjGda3erm3pump?maker=3Dp2NyiSx5Vc4b4jS6trW6Dh8RfDrmMiJ2KX2nP7pYKk</v>
      </c>
      <c r="M237" t="str">
        <f>HYPERLINK("https://dexscreener.com/solana/2tEvtTG6M2UdPi5nSuKePQdgEfpR6QPjGda3erm3pump?maker=3Dp2NyiSx5Vc4b4jS6trW6Dh8RfDrmMiJ2KX2nP7pYKk","https://dexscreener.com/solana/2tEvtTG6M2UdPi5nSuKePQdgEfpR6QPjGda3erm3pump?maker=3Dp2NyiSx5Vc4b4jS6trW6Dh8RfDrmMiJ2KX2nP7pYKk")</f>
        <v>https://dexscreener.com/solana/2tEvtTG6M2UdPi5nSuKePQdgEfpR6QPjGda3erm3pump?maker=3Dp2NyiSx5Vc4b4jS6trW6Dh8RfDrmMiJ2KX2nP7pYKk</v>
      </c>
    </row>
    <row r="238" spans="1:13" x14ac:dyDescent="0.15">
      <c r="A238" t="s">
        <v>476</v>
      </c>
      <c r="B238" t="s">
        <v>477</v>
      </c>
      <c r="C238">
        <v>12</v>
      </c>
      <c r="D238">
        <v>0.20399999999999999</v>
      </c>
      <c r="E238">
        <v>-1</v>
      </c>
      <c r="F238">
        <v>0.46</v>
      </c>
      <c r="G238">
        <v>0.66400000000000003</v>
      </c>
      <c r="H238">
        <v>1</v>
      </c>
      <c r="I238">
        <v>1</v>
      </c>
      <c r="J238">
        <v>-1</v>
      </c>
      <c r="K238">
        <v>-1</v>
      </c>
      <c r="L238" t="str">
        <f>HYPERLINK("https://www.defined.fi/sol/7xpTs6qaZBKw3UsBp2mXEyqksjpJDSZW11kAvrsspump?maker=3Dp2NyiSx5Vc4b4jS6trW6Dh8RfDrmMiJ2KX2nP7pYKk","https://www.defined.fi/sol/7xpTs6qaZBKw3UsBp2mXEyqksjpJDSZW11kAvrsspump?maker=3Dp2NyiSx5Vc4b4jS6trW6Dh8RfDrmMiJ2KX2nP7pYKk")</f>
        <v>https://www.defined.fi/sol/7xpTs6qaZBKw3UsBp2mXEyqksjpJDSZW11kAvrsspump?maker=3Dp2NyiSx5Vc4b4jS6trW6Dh8RfDrmMiJ2KX2nP7pYKk</v>
      </c>
      <c r="M238" t="str">
        <f>HYPERLINK("https://dexscreener.com/solana/7xpTs6qaZBKw3UsBp2mXEyqksjpJDSZW11kAvrsspump?maker=3Dp2NyiSx5Vc4b4jS6trW6Dh8RfDrmMiJ2KX2nP7pYKk","https://dexscreener.com/solana/7xpTs6qaZBKw3UsBp2mXEyqksjpJDSZW11kAvrsspump?maker=3Dp2NyiSx5Vc4b4jS6trW6Dh8RfDrmMiJ2KX2nP7pYKk")</f>
        <v>https://dexscreener.com/solana/7xpTs6qaZBKw3UsBp2mXEyqksjpJDSZW11kAvrsspump?maker=3Dp2NyiSx5Vc4b4jS6trW6Dh8RfDrmMiJ2KX2nP7pYKk</v>
      </c>
    </row>
    <row r="239" spans="1:13" x14ac:dyDescent="0.15">
      <c r="A239" t="s">
        <v>478</v>
      </c>
      <c r="B239" t="s">
        <v>479</v>
      </c>
      <c r="C239">
        <v>12</v>
      </c>
      <c r="D239">
        <v>-3.5000000000000003E-2</v>
      </c>
      <c r="E239">
        <v>-1</v>
      </c>
      <c r="F239">
        <v>0.25800000000000001</v>
      </c>
      <c r="G239">
        <v>0.223</v>
      </c>
      <c r="H239">
        <v>1</v>
      </c>
      <c r="I239">
        <v>1</v>
      </c>
      <c r="J239">
        <v>-1</v>
      </c>
      <c r="K239">
        <v>-1</v>
      </c>
      <c r="L239" t="str">
        <f>HYPERLINK("https://www.defined.fi/sol/58T1q6JbcR5MT2bZa6SHeea8dQCbt6DhokP9dV5zpump?maker=3Dp2NyiSx5Vc4b4jS6trW6Dh8RfDrmMiJ2KX2nP7pYKk","https://www.defined.fi/sol/58T1q6JbcR5MT2bZa6SHeea8dQCbt6DhokP9dV5zpump?maker=3Dp2NyiSx5Vc4b4jS6trW6Dh8RfDrmMiJ2KX2nP7pYKk")</f>
        <v>https://www.defined.fi/sol/58T1q6JbcR5MT2bZa6SHeea8dQCbt6DhokP9dV5zpump?maker=3Dp2NyiSx5Vc4b4jS6trW6Dh8RfDrmMiJ2KX2nP7pYKk</v>
      </c>
      <c r="M239" t="str">
        <f>HYPERLINK("https://dexscreener.com/solana/58T1q6JbcR5MT2bZa6SHeea8dQCbt6DhokP9dV5zpump?maker=3Dp2NyiSx5Vc4b4jS6trW6Dh8RfDrmMiJ2KX2nP7pYKk","https://dexscreener.com/solana/58T1q6JbcR5MT2bZa6SHeea8dQCbt6DhokP9dV5zpump?maker=3Dp2NyiSx5Vc4b4jS6trW6Dh8RfDrmMiJ2KX2nP7pYKk")</f>
        <v>https://dexscreener.com/solana/58T1q6JbcR5MT2bZa6SHeea8dQCbt6DhokP9dV5zpump?maker=3Dp2NyiSx5Vc4b4jS6trW6Dh8RfDrmMiJ2KX2nP7pYKk</v>
      </c>
    </row>
    <row r="240" spans="1:13" x14ac:dyDescent="0.15">
      <c r="A240" t="s">
        <v>480</v>
      </c>
      <c r="B240" t="s">
        <v>481</v>
      </c>
      <c r="C240">
        <v>12</v>
      </c>
      <c r="D240">
        <v>-3.2000000000000001E-2</v>
      </c>
      <c r="E240">
        <v>-1</v>
      </c>
      <c r="F240">
        <v>0.14000000000000001</v>
      </c>
      <c r="G240">
        <v>0.108</v>
      </c>
      <c r="H240">
        <v>1</v>
      </c>
      <c r="I240">
        <v>1</v>
      </c>
      <c r="J240">
        <v>-1</v>
      </c>
      <c r="K240">
        <v>-1</v>
      </c>
      <c r="L240" t="str">
        <f>HYPERLINK("https://www.defined.fi/sol/4enP18FjLnV1CXkApxSP3sEhKfeWjX96eaYoE42Rpump?maker=3Dp2NyiSx5Vc4b4jS6trW6Dh8RfDrmMiJ2KX2nP7pYKk","https://www.defined.fi/sol/4enP18FjLnV1CXkApxSP3sEhKfeWjX96eaYoE42Rpump?maker=3Dp2NyiSx5Vc4b4jS6trW6Dh8RfDrmMiJ2KX2nP7pYKk")</f>
        <v>https://www.defined.fi/sol/4enP18FjLnV1CXkApxSP3sEhKfeWjX96eaYoE42Rpump?maker=3Dp2NyiSx5Vc4b4jS6trW6Dh8RfDrmMiJ2KX2nP7pYKk</v>
      </c>
      <c r="M240" t="str">
        <f>HYPERLINK("https://dexscreener.com/solana/4enP18FjLnV1CXkApxSP3sEhKfeWjX96eaYoE42Rpump?maker=3Dp2NyiSx5Vc4b4jS6trW6Dh8RfDrmMiJ2KX2nP7pYKk","https://dexscreener.com/solana/4enP18FjLnV1CXkApxSP3sEhKfeWjX96eaYoE42Rpump?maker=3Dp2NyiSx5Vc4b4jS6trW6Dh8RfDrmMiJ2KX2nP7pYKk")</f>
        <v>https://dexscreener.com/solana/4enP18FjLnV1CXkApxSP3sEhKfeWjX96eaYoE42Rpump?maker=3Dp2NyiSx5Vc4b4jS6trW6Dh8RfDrmMiJ2KX2nP7pYKk</v>
      </c>
    </row>
    <row r="241" spans="1:13" x14ac:dyDescent="0.15">
      <c r="A241" t="s">
        <v>482</v>
      </c>
      <c r="B241" t="s">
        <v>483</v>
      </c>
      <c r="C241">
        <v>12</v>
      </c>
      <c r="D241">
        <v>0.11700000000000001</v>
      </c>
      <c r="E241">
        <v>0.31</v>
      </c>
      <c r="F241">
        <v>0.379</v>
      </c>
      <c r="G241">
        <v>0.497</v>
      </c>
      <c r="H241">
        <v>2</v>
      </c>
      <c r="I241">
        <v>1</v>
      </c>
      <c r="J241">
        <v>-1</v>
      </c>
      <c r="K241">
        <v>-1</v>
      </c>
      <c r="L241" t="str">
        <f>HYPERLINK("https://www.defined.fi/sol/4uzbSwHSJRA43VErKVPWnBySc3stG2CsDwypQ6xVpump?maker=3Dp2NyiSx5Vc4b4jS6trW6Dh8RfDrmMiJ2KX2nP7pYKk","https://www.defined.fi/sol/4uzbSwHSJRA43VErKVPWnBySc3stG2CsDwypQ6xVpump?maker=3Dp2NyiSx5Vc4b4jS6trW6Dh8RfDrmMiJ2KX2nP7pYKk")</f>
        <v>https://www.defined.fi/sol/4uzbSwHSJRA43VErKVPWnBySc3stG2CsDwypQ6xVpump?maker=3Dp2NyiSx5Vc4b4jS6trW6Dh8RfDrmMiJ2KX2nP7pYKk</v>
      </c>
      <c r="M241" t="str">
        <f>HYPERLINK("https://dexscreener.com/solana/4uzbSwHSJRA43VErKVPWnBySc3stG2CsDwypQ6xVpump?maker=3Dp2NyiSx5Vc4b4jS6trW6Dh8RfDrmMiJ2KX2nP7pYKk","https://dexscreener.com/solana/4uzbSwHSJRA43VErKVPWnBySc3stG2CsDwypQ6xVpump?maker=3Dp2NyiSx5Vc4b4jS6trW6Dh8RfDrmMiJ2KX2nP7pYKk")</f>
        <v>https://dexscreener.com/solana/4uzbSwHSJRA43VErKVPWnBySc3stG2CsDwypQ6xVpump?maker=3Dp2NyiSx5Vc4b4jS6trW6Dh8RfDrmMiJ2KX2nP7pYKk</v>
      </c>
    </row>
    <row r="242" spans="1:13" x14ac:dyDescent="0.15">
      <c r="A242" t="s">
        <v>484</v>
      </c>
      <c r="B242" t="s">
        <v>485</v>
      </c>
      <c r="C242">
        <v>12</v>
      </c>
      <c r="D242">
        <v>-3.7999999999999999E-2</v>
      </c>
      <c r="E242">
        <v>-1</v>
      </c>
      <c r="F242">
        <v>0.13600000000000001</v>
      </c>
      <c r="G242">
        <v>9.9000000000000005E-2</v>
      </c>
      <c r="H242">
        <v>1</v>
      </c>
      <c r="I242">
        <v>1</v>
      </c>
      <c r="J242">
        <v>-1</v>
      </c>
      <c r="K242">
        <v>-1</v>
      </c>
      <c r="L242" t="str">
        <f>HYPERLINK("https://www.defined.fi/sol/8Zp6x2yrDNUgSXBqN4fJMMTdthsHwzpDm6Q2gzjNpump?maker=3Dp2NyiSx5Vc4b4jS6trW6Dh8RfDrmMiJ2KX2nP7pYKk","https://www.defined.fi/sol/8Zp6x2yrDNUgSXBqN4fJMMTdthsHwzpDm6Q2gzjNpump?maker=3Dp2NyiSx5Vc4b4jS6trW6Dh8RfDrmMiJ2KX2nP7pYKk")</f>
        <v>https://www.defined.fi/sol/8Zp6x2yrDNUgSXBqN4fJMMTdthsHwzpDm6Q2gzjNpump?maker=3Dp2NyiSx5Vc4b4jS6trW6Dh8RfDrmMiJ2KX2nP7pYKk</v>
      </c>
      <c r="M242" t="str">
        <f>HYPERLINK("https://dexscreener.com/solana/8Zp6x2yrDNUgSXBqN4fJMMTdthsHwzpDm6Q2gzjNpump?maker=3Dp2NyiSx5Vc4b4jS6trW6Dh8RfDrmMiJ2KX2nP7pYKk","https://dexscreener.com/solana/8Zp6x2yrDNUgSXBqN4fJMMTdthsHwzpDm6Q2gzjNpump?maker=3Dp2NyiSx5Vc4b4jS6trW6Dh8RfDrmMiJ2KX2nP7pYKk")</f>
        <v>https://dexscreener.com/solana/8Zp6x2yrDNUgSXBqN4fJMMTdthsHwzpDm6Q2gzjNpump?maker=3Dp2NyiSx5Vc4b4jS6trW6Dh8RfDrmMiJ2KX2nP7pYKk</v>
      </c>
    </row>
    <row r="243" spans="1:13" x14ac:dyDescent="0.15">
      <c r="A243" t="s">
        <v>486</v>
      </c>
      <c r="B243" t="s">
        <v>487</v>
      </c>
      <c r="C243">
        <v>12</v>
      </c>
      <c r="D243">
        <v>8.0000000000000002E-3</v>
      </c>
      <c r="E243">
        <v>0.02</v>
      </c>
      <c r="F243">
        <v>0.45300000000000001</v>
      </c>
      <c r="G243">
        <v>0.46100000000000002</v>
      </c>
      <c r="H243">
        <v>1</v>
      </c>
      <c r="I243">
        <v>1</v>
      </c>
      <c r="J243">
        <v>-1</v>
      </c>
      <c r="K243">
        <v>-1</v>
      </c>
      <c r="L243" t="str">
        <f>HYPERLINK("https://www.defined.fi/sol/5HvxUFGRRV5FhzJtHDYM5uhSTjWGPp9XQxLLjhMcj382?maker=3Dp2NyiSx5Vc4b4jS6trW6Dh8RfDrmMiJ2KX2nP7pYKk","https://www.defined.fi/sol/5HvxUFGRRV5FhzJtHDYM5uhSTjWGPp9XQxLLjhMcj382?maker=3Dp2NyiSx5Vc4b4jS6trW6Dh8RfDrmMiJ2KX2nP7pYKk")</f>
        <v>https://www.defined.fi/sol/5HvxUFGRRV5FhzJtHDYM5uhSTjWGPp9XQxLLjhMcj382?maker=3Dp2NyiSx5Vc4b4jS6trW6Dh8RfDrmMiJ2KX2nP7pYKk</v>
      </c>
      <c r="M243" t="str">
        <f>HYPERLINK("https://dexscreener.com/solana/5HvxUFGRRV5FhzJtHDYM5uhSTjWGPp9XQxLLjhMcj382?maker=3Dp2NyiSx5Vc4b4jS6trW6Dh8RfDrmMiJ2KX2nP7pYKk","https://dexscreener.com/solana/5HvxUFGRRV5FhzJtHDYM5uhSTjWGPp9XQxLLjhMcj382?maker=3Dp2NyiSx5Vc4b4jS6trW6Dh8RfDrmMiJ2KX2nP7pYKk")</f>
        <v>https://dexscreener.com/solana/5HvxUFGRRV5FhzJtHDYM5uhSTjWGPp9XQxLLjhMcj382?maker=3Dp2NyiSx5Vc4b4jS6trW6Dh8RfDrmMiJ2KX2nP7pYKk</v>
      </c>
    </row>
    <row r="244" spans="1:13" x14ac:dyDescent="0.15">
      <c r="A244" t="s">
        <v>488</v>
      </c>
      <c r="B244" t="s">
        <v>489</v>
      </c>
      <c r="C244">
        <v>12</v>
      </c>
      <c r="D244">
        <v>1.4E-2</v>
      </c>
      <c r="E244">
        <v>-1</v>
      </c>
      <c r="F244">
        <v>0.13700000000000001</v>
      </c>
      <c r="G244">
        <v>0.15</v>
      </c>
      <c r="H244">
        <v>1</v>
      </c>
      <c r="I244">
        <v>1</v>
      </c>
      <c r="J244">
        <v>-1</v>
      </c>
      <c r="K244">
        <v>-1</v>
      </c>
      <c r="L244" t="str">
        <f>HYPERLINK("https://www.defined.fi/sol/6FkoJq33U3CjcgGcGTSDDQuWgZQ6HvyV1Ux4cB1eaDnL?maker=3Dp2NyiSx5Vc4b4jS6trW6Dh8RfDrmMiJ2KX2nP7pYKk","https://www.defined.fi/sol/6FkoJq33U3CjcgGcGTSDDQuWgZQ6HvyV1Ux4cB1eaDnL?maker=3Dp2NyiSx5Vc4b4jS6trW6Dh8RfDrmMiJ2KX2nP7pYKk")</f>
        <v>https://www.defined.fi/sol/6FkoJq33U3CjcgGcGTSDDQuWgZQ6HvyV1Ux4cB1eaDnL?maker=3Dp2NyiSx5Vc4b4jS6trW6Dh8RfDrmMiJ2KX2nP7pYKk</v>
      </c>
      <c r="M244" t="str">
        <f>HYPERLINK("https://dexscreener.com/solana/6FkoJq33U3CjcgGcGTSDDQuWgZQ6HvyV1Ux4cB1eaDnL?maker=3Dp2NyiSx5Vc4b4jS6trW6Dh8RfDrmMiJ2KX2nP7pYKk","https://dexscreener.com/solana/6FkoJq33U3CjcgGcGTSDDQuWgZQ6HvyV1Ux4cB1eaDnL?maker=3Dp2NyiSx5Vc4b4jS6trW6Dh8RfDrmMiJ2KX2nP7pYKk")</f>
        <v>https://dexscreener.com/solana/6FkoJq33U3CjcgGcGTSDDQuWgZQ6HvyV1Ux4cB1eaDnL?maker=3Dp2NyiSx5Vc4b4jS6trW6Dh8RfDrmMiJ2KX2nP7pYKk</v>
      </c>
    </row>
    <row r="245" spans="1:13" x14ac:dyDescent="0.15">
      <c r="A245" t="s">
        <v>490</v>
      </c>
      <c r="B245" t="s">
        <v>489</v>
      </c>
      <c r="C245">
        <v>12</v>
      </c>
      <c r="D245">
        <v>-0.30299999999999999</v>
      </c>
      <c r="E245">
        <v>-1</v>
      </c>
      <c r="F245">
        <v>0.91300000000000003</v>
      </c>
      <c r="G245">
        <v>0.61099999999999999</v>
      </c>
      <c r="H245">
        <v>2</v>
      </c>
      <c r="I245">
        <v>1</v>
      </c>
      <c r="J245">
        <v>-1</v>
      </c>
      <c r="K245">
        <v>-1</v>
      </c>
      <c r="L245" t="str">
        <f>HYPERLINK("https://www.defined.fi/sol/3JtZtyv5vydd2YnJ4GF3Lw3SMiNrKU3iCp8nLoXzspbE?maker=3Dp2NyiSx5Vc4b4jS6trW6Dh8RfDrmMiJ2KX2nP7pYKk","https://www.defined.fi/sol/3JtZtyv5vydd2YnJ4GF3Lw3SMiNrKU3iCp8nLoXzspbE?maker=3Dp2NyiSx5Vc4b4jS6trW6Dh8RfDrmMiJ2KX2nP7pYKk")</f>
        <v>https://www.defined.fi/sol/3JtZtyv5vydd2YnJ4GF3Lw3SMiNrKU3iCp8nLoXzspbE?maker=3Dp2NyiSx5Vc4b4jS6trW6Dh8RfDrmMiJ2KX2nP7pYKk</v>
      </c>
      <c r="M245" t="str">
        <f>HYPERLINK("https://dexscreener.com/solana/3JtZtyv5vydd2YnJ4GF3Lw3SMiNrKU3iCp8nLoXzspbE?maker=3Dp2NyiSx5Vc4b4jS6trW6Dh8RfDrmMiJ2KX2nP7pYKk","https://dexscreener.com/solana/3JtZtyv5vydd2YnJ4GF3Lw3SMiNrKU3iCp8nLoXzspbE?maker=3Dp2NyiSx5Vc4b4jS6trW6Dh8RfDrmMiJ2KX2nP7pYKk")</f>
        <v>https://dexscreener.com/solana/3JtZtyv5vydd2YnJ4GF3Lw3SMiNrKU3iCp8nLoXzspbE?maker=3Dp2NyiSx5Vc4b4jS6trW6Dh8RfDrmMiJ2KX2nP7pYKk</v>
      </c>
    </row>
    <row r="246" spans="1:13" x14ac:dyDescent="0.15">
      <c r="A246" t="s">
        <v>491</v>
      </c>
      <c r="B246" t="s">
        <v>492</v>
      </c>
      <c r="C246">
        <v>12</v>
      </c>
      <c r="D246">
        <v>-7.1999999999999995E-2</v>
      </c>
      <c r="E246">
        <v>-1</v>
      </c>
      <c r="F246">
        <v>0.13800000000000001</v>
      </c>
      <c r="G246">
        <v>6.6000000000000003E-2</v>
      </c>
      <c r="H246">
        <v>1</v>
      </c>
      <c r="I246">
        <v>1</v>
      </c>
      <c r="J246">
        <v>-1</v>
      </c>
      <c r="K246">
        <v>-1</v>
      </c>
      <c r="L246" t="str">
        <f>HYPERLINK("https://www.defined.fi/sol/3QhenoRB9FbaB81p84Y9EoroK3qwU4nPWPxqi3ybLgTx?maker=3Dp2NyiSx5Vc4b4jS6trW6Dh8RfDrmMiJ2KX2nP7pYKk","https://www.defined.fi/sol/3QhenoRB9FbaB81p84Y9EoroK3qwU4nPWPxqi3ybLgTx?maker=3Dp2NyiSx5Vc4b4jS6trW6Dh8RfDrmMiJ2KX2nP7pYKk")</f>
        <v>https://www.defined.fi/sol/3QhenoRB9FbaB81p84Y9EoroK3qwU4nPWPxqi3ybLgTx?maker=3Dp2NyiSx5Vc4b4jS6trW6Dh8RfDrmMiJ2KX2nP7pYKk</v>
      </c>
      <c r="M246" t="str">
        <f>HYPERLINK("https://dexscreener.com/solana/3QhenoRB9FbaB81p84Y9EoroK3qwU4nPWPxqi3ybLgTx?maker=3Dp2NyiSx5Vc4b4jS6trW6Dh8RfDrmMiJ2KX2nP7pYKk","https://dexscreener.com/solana/3QhenoRB9FbaB81p84Y9EoroK3qwU4nPWPxqi3ybLgTx?maker=3Dp2NyiSx5Vc4b4jS6trW6Dh8RfDrmMiJ2KX2nP7pYKk")</f>
        <v>https://dexscreener.com/solana/3QhenoRB9FbaB81p84Y9EoroK3qwU4nPWPxqi3ybLgTx?maker=3Dp2NyiSx5Vc4b4jS6trW6Dh8RfDrmMiJ2KX2nP7pYKk</v>
      </c>
    </row>
    <row r="247" spans="1:13" x14ac:dyDescent="0.15">
      <c r="A247" t="s">
        <v>493</v>
      </c>
      <c r="B247" t="s">
        <v>494</v>
      </c>
      <c r="C247">
        <v>12</v>
      </c>
      <c r="D247">
        <v>-0.29299999999999998</v>
      </c>
      <c r="E247">
        <v>-1</v>
      </c>
      <c r="F247">
        <v>0.56499999999999995</v>
      </c>
      <c r="G247">
        <v>0.27100000000000002</v>
      </c>
      <c r="H247">
        <v>1</v>
      </c>
      <c r="I247">
        <v>1</v>
      </c>
      <c r="J247">
        <v>-1</v>
      </c>
      <c r="K247">
        <v>-1</v>
      </c>
      <c r="L247" t="str">
        <f>HYPERLINK("https://www.defined.fi/sol/BJgDsjuBcfG8Zt3m7tbcXc5dFt2bXx5hZfKDTy6Ppump?maker=3Dp2NyiSx5Vc4b4jS6trW6Dh8RfDrmMiJ2KX2nP7pYKk","https://www.defined.fi/sol/BJgDsjuBcfG8Zt3m7tbcXc5dFt2bXx5hZfKDTy6Ppump?maker=3Dp2NyiSx5Vc4b4jS6trW6Dh8RfDrmMiJ2KX2nP7pYKk")</f>
        <v>https://www.defined.fi/sol/BJgDsjuBcfG8Zt3m7tbcXc5dFt2bXx5hZfKDTy6Ppump?maker=3Dp2NyiSx5Vc4b4jS6trW6Dh8RfDrmMiJ2KX2nP7pYKk</v>
      </c>
      <c r="M247" t="str">
        <f>HYPERLINK("https://dexscreener.com/solana/BJgDsjuBcfG8Zt3m7tbcXc5dFt2bXx5hZfKDTy6Ppump?maker=3Dp2NyiSx5Vc4b4jS6trW6Dh8RfDrmMiJ2KX2nP7pYKk","https://dexscreener.com/solana/BJgDsjuBcfG8Zt3m7tbcXc5dFt2bXx5hZfKDTy6Ppump?maker=3Dp2NyiSx5Vc4b4jS6trW6Dh8RfDrmMiJ2KX2nP7pYKk")</f>
        <v>https://dexscreener.com/solana/BJgDsjuBcfG8Zt3m7tbcXc5dFt2bXx5hZfKDTy6Ppump?maker=3Dp2NyiSx5Vc4b4jS6trW6Dh8RfDrmMiJ2KX2nP7pYKk</v>
      </c>
    </row>
    <row r="248" spans="1:13" x14ac:dyDescent="0.15">
      <c r="A248" t="s">
        <v>495</v>
      </c>
      <c r="B248" t="s">
        <v>496</v>
      </c>
      <c r="C248">
        <v>12</v>
      </c>
      <c r="D248">
        <v>1E-3</v>
      </c>
      <c r="E248">
        <v>-1</v>
      </c>
      <c r="F248">
        <v>0.13900000000000001</v>
      </c>
      <c r="G248">
        <v>0.14000000000000001</v>
      </c>
      <c r="H248">
        <v>1</v>
      </c>
      <c r="I248">
        <v>1</v>
      </c>
      <c r="J248">
        <v>-1</v>
      </c>
      <c r="K248">
        <v>-1</v>
      </c>
      <c r="L248" t="str">
        <f>HYPERLINK("https://www.defined.fi/sol/A3yxPsYYoCgKRgruHZtwrD4FSAujKZvwusXCP71EwPwp?maker=3Dp2NyiSx5Vc4b4jS6trW6Dh8RfDrmMiJ2KX2nP7pYKk","https://www.defined.fi/sol/A3yxPsYYoCgKRgruHZtwrD4FSAujKZvwusXCP71EwPwp?maker=3Dp2NyiSx5Vc4b4jS6trW6Dh8RfDrmMiJ2KX2nP7pYKk")</f>
        <v>https://www.defined.fi/sol/A3yxPsYYoCgKRgruHZtwrD4FSAujKZvwusXCP71EwPwp?maker=3Dp2NyiSx5Vc4b4jS6trW6Dh8RfDrmMiJ2KX2nP7pYKk</v>
      </c>
      <c r="M248" t="str">
        <f>HYPERLINK("https://dexscreener.com/solana/A3yxPsYYoCgKRgruHZtwrD4FSAujKZvwusXCP71EwPwp?maker=3Dp2NyiSx5Vc4b4jS6trW6Dh8RfDrmMiJ2KX2nP7pYKk","https://dexscreener.com/solana/A3yxPsYYoCgKRgruHZtwrD4FSAujKZvwusXCP71EwPwp?maker=3Dp2NyiSx5Vc4b4jS6trW6Dh8RfDrmMiJ2KX2nP7pYKk")</f>
        <v>https://dexscreener.com/solana/A3yxPsYYoCgKRgruHZtwrD4FSAujKZvwusXCP71EwPwp?maker=3Dp2NyiSx5Vc4b4jS6trW6Dh8RfDrmMiJ2KX2nP7pYKk</v>
      </c>
    </row>
    <row r="249" spans="1:13" x14ac:dyDescent="0.15">
      <c r="A249" t="s">
        <v>497</v>
      </c>
      <c r="B249" t="s">
        <v>498</v>
      </c>
      <c r="C249">
        <v>12</v>
      </c>
      <c r="D249">
        <v>-0.68200000000000005</v>
      </c>
      <c r="E249">
        <v>-0.43</v>
      </c>
      <c r="F249">
        <v>1.6</v>
      </c>
      <c r="G249">
        <v>0.91700000000000004</v>
      </c>
      <c r="H249">
        <v>3</v>
      </c>
      <c r="I249">
        <v>1</v>
      </c>
      <c r="J249">
        <v>-1</v>
      </c>
      <c r="K249">
        <v>-1</v>
      </c>
      <c r="L249" t="str">
        <f>HYPERLINK("https://www.defined.fi/sol/9LgJfdUmYrfMY1fWKGBPMYwM6gYETnQBwdLQN5TJpump?maker=3Dp2NyiSx5Vc4b4jS6trW6Dh8RfDrmMiJ2KX2nP7pYKk","https://www.defined.fi/sol/9LgJfdUmYrfMY1fWKGBPMYwM6gYETnQBwdLQN5TJpump?maker=3Dp2NyiSx5Vc4b4jS6trW6Dh8RfDrmMiJ2KX2nP7pYKk")</f>
        <v>https://www.defined.fi/sol/9LgJfdUmYrfMY1fWKGBPMYwM6gYETnQBwdLQN5TJpump?maker=3Dp2NyiSx5Vc4b4jS6trW6Dh8RfDrmMiJ2KX2nP7pYKk</v>
      </c>
      <c r="M249" t="str">
        <f>HYPERLINK("https://dexscreener.com/solana/9LgJfdUmYrfMY1fWKGBPMYwM6gYETnQBwdLQN5TJpump?maker=3Dp2NyiSx5Vc4b4jS6trW6Dh8RfDrmMiJ2KX2nP7pYKk","https://dexscreener.com/solana/9LgJfdUmYrfMY1fWKGBPMYwM6gYETnQBwdLQN5TJpump?maker=3Dp2NyiSx5Vc4b4jS6trW6Dh8RfDrmMiJ2KX2nP7pYKk")</f>
        <v>https://dexscreener.com/solana/9LgJfdUmYrfMY1fWKGBPMYwM6gYETnQBwdLQN5TJpump?maker=3Dp2NyiSx5Vc4b4jS6trW6Dh8RfDrmMiJ2KX2nP7pYKk</v>
      </c>
    </row>
    <row r="250" spans="1:13" x14ac:dyDescent="0.15">
      <c r="A250" t="s">
        <v>499</v>
      </c>
      <c r="B250" t="s">
        <v>500</v>
      </c>
      <c r="C250">
        <v>12</v>
      </c>
      <c r="D250">
        <v>-3.17</v>
      </c>
      <c r="E250">
        <v>-0.57999999999999996</v>
      </c>
      <c r="F250">
        <v>5.52</v>
      </c>
      <c r="G250">
        <v>2.2999999999999998</v>
      </c>
      <c r="H250">
        <v>3</v>
      </c>
      <c r="I250">
        <v>2</v>
      </c>
      <c r="J250">
        <v>-1</v>
      </c>
      <c r="K250">
        <v>-1</v>
      </c>
      <c r="L250" t="str">
        <f>HYPERLINK("https://www.defined.fi/sol/5QvHNdR5M1tUXJWc2uUUWEhLMXNGFrYD5ZFsVYdvnUm4?maker=3Dp2NyiSx5Vc4b4jS6trW6Dh8RfDrmMiJ2KX2nP7pYKk","https://www.defined.fi/sol/5QvHNdR5M1tUXJWc2uUUWEhLMXNGFrYD5ZFsVYdvnUm4?maker=3Dp2NyiSx5Vc4b4jS6trW6Dh8RfDrmMiJ2KX2nP7pYKk")</f>
        <v>https://www.defined.fi/sol/5QvHNdR5M1tUXJWc2uUUWEhLMXNGFrYD5ZFsVYdvnUm4?maker=3Dp2NyiSx5Vc4b4jS6trW6Dh8RfDrmMiJ2KX2nP7pYKk</v>
      </c>
      <c r="M250" t="str">
        <f>HYPERLINK("https://dexscreener.com/solana/5QvHNdR5M1tUXJWc2uUUWEhLMXNGFrYD5ZFsVYdvnUm4?maker=3Dp2NyiSx5Vc4b4jS6trW6Dh8RfDrmMiJ2KX2nP7pYKk","https://dexscreener.com/solana/5QvHNdR5M1tUXJWc2uUUWEhLMXNGFrYD5ZFsVYdvnUm4?maker=3Dp2NyiSx5Vc4b4jS6trW6Dh8RfDrmMiJ2KX2nP7pYKk")</f>
        <v>https://dexscreener.com/solana/5QvHNdR5M1tUXJWc2uUUWEhLMXNGFrYD5ZFsVYdvnUm4?maker=3Dp2NyiSx5Vc4b4jS6trW6Dh8RfDrmMiJ2KX2nP7pYKk</v>
      </c>
    </row>
    <row r="251" spans="1:13" x14ac:dyDescent="0.15">
      <c r="A251" t="s">
        <v>501</v>
      </c>
      <c r="B251" t="s">
        <v>502</v>
      </c>
      <c r="C251">
        <v>12</v>
      </c>
      <c r="D251">
        <v>-8.6999999999999994E-2</v>
      </c>
      <c r="E251">
        <v>-0.19</v>
      </c>
      <c r="F251">
        <v>0.46600000000000003</v>
      </c>
      <c r="G251">
        <v>0.379</v>
      </c>
      <c r="H251">
        <v>1</v>
      </c>
      <c r="I251">
        <v>1</v>
      </c>
      <c r="J251">
        <v>-1</v>
      </c>
      <c r="K251">
        <v>-1</v>
      </c>
      <c r="L251" t="str">
        <f>HYPERLINK("https://www.defined.fi/sol/HZ1phYSd5Vrkas2Rkj5SJsBNTrp4mDg3TtB4rWCepump?maker=3Dp2NyiSx5Vc4b4jS6trW6Dh8RfDrmMiJ2KX2nP7pYKk","https://www.defined.fi/sol/HZ1phYSd5Vrkas2Rkj5SJsBNTrp4mDg3TtB4rWCepump?maker=3Dp2NyiSx5Vc4b4jS6trW6Dh8RfDrmMiJ2KX2nP7pYKk")</f>
        <v>https://www.defined.fi/sol/HZ1phYSd5Vrkas2Rkj5SJsBNTrp4mDg3TtB4rWCepump?maker=3Dp2NyiSx5Vc4b4jS6trW6Dh8RfDrmMiJ2KX2nP7pYKk</v>
      </c>
      <c r="M251" t="str">
        <f>HYPERLINK("https://dexscreener.com/solana/HZ1phYSd5Vrkas2Rkj5SJsBNTrp4mDg3TtB4rWCepump?maker=3Dp2NyiSx5Vc4b4jS6trW6Dh8RfDrmMiJ2KX2nP7pYKk","https://dexscreener.com/solana/HZ1phYSd5Vrkas2Rkj5SJsBNTrp4mDg3TtB4rWCepump?maker=3Dp2NyiSx5Vc4b4jS6trW6Dh8RfDrmMiJ2KX2nP7pYKk")</f>
        <v>https://dexscreener.com/solana/HZ1phYSd5Vrkas2Rkj5SJsBNTrp4mDg3TtB4rWCepump?maker=3Dp2NyiSx5Vc4b4jS6trW6Dh8RfDrmMiJ2KX2nP7pYKk</v>
      </c>
    </row>
    <row r="252" spans="1:13" x14ac:dyDescent="0.15">
      <c r="A252" t="s">
        <v>503</v>
      </c>
      <c r="B252" t="s">
        <v>504</v>
      </c>
      <c r="C252">
        <v>12</v>
      </c>
      <c r="D252">
        <v>-8.5000000000000006E-2</v>
      </c>
      <c r="E252">
        <v>-1</v>
      </c>
      <c r="F252">
        <v>0.23</v>
      </c>
      <c r="G252">
        <v>0.14499999999999999</v>
      </c>
      <c r="H252">
        <v>1</v>
      </c>
      <c r="I252">
        <v>1</v>
      </c>
      <c r="J252">
        <v>-1</v>
      </c>
      <c r="K252">
        <v>-1</v>
      </c>
      <c r="L252" t="str">
        <f>HYPERLINK("https://www.defined.fi/sol/8UfBhjh4p6R2PstHeUhwU8ejm2WtjHGb8f5TVhScP98G?maker=3Dp2NyiSx5Vc4b4jS6trW6Dh8RfDrmMiJ2KX2nP7pYKk","https://www.defined.fi/sol/8UfBhjh4p6R2PstHeUhwU8ejm2WtjHGb8f5TVhScP98G?maker=3Dp2NyiSx5Vc4b4jS6trW6Dh8RfDrmMiJ2KX2nP7pYKk")</f>
        <v>https://www.defined.fi/sol/8UfBhjh4p6R2PstHeUhwU8ejm2WtjHGb8f5TVhScP98G?maker=3Dp2NyiSx5Vc4b4jS6trW6Dh8RfDrmMiJ2KX2nP7pYKk</v>
      </c>
      <c r="M252" t="str">
        <f>HYPERLINK("https://dexscreener.com/solana/8UfBhjh4p6R2PstHeUhwU8ejm2WtjHGb8f5TVhScP98G?maker=3Dp2NyiSx5Vc4b4jS6trW6Dh8RfDrmMiJ2KX2nP7pYKk","https://dexscreener.com/solana/8UfBhjh4p6R2PstHeUhwU8ejm2WtjHGb8f5TVhScP98G?maker=3Dp2NyiSx5Vc4b4jS6trW6Dh8RfDrmMiJ2KX2nP7pYKk")</f>
        <v>https://dexscreener.com/solana/8UfBhjh4p6R2PstHeUhwU8ejm2WtjHGb8f5TVhScP98G?maker=3Dp2NyiSx5Vc4b4jS6trW6Dh8RfDrmMiJ2KX2nP7pYKk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继续 刘</cp:lastModifiedBy>
  <dcterms:created xsi:type="dcterms:W3CDTF">2024-10-20T15:37:32Z</dcterms:created>
  <dcterms:modified xsi:type="dcterms:W3CDTF">2024-10-21T13:08:10Z</dcterms:modified>
</cp:coreProperties>
</file>