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5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C6aKMB1myrBMUQYUnvsvuUnhJKVRAtiQ7EVgkkBipump</t>
        </is>
      </c>
      <c r="B2" t="inlineStr">
        <is>
          <t>queef</t>
        </is>
      </c>
      <c r="C2" t="n">
        <v>0</v>
      </c>
      <c r="D2" t="n">
        <v>1.94</v>
      </c>
      <c r="E2" t="n">
        <v>0.14</v>
      </c>
      <c r="F2" t="n">
        <v>13.55</v>
      </c>
      <c r="G2" t="n">
        <v>0</v>
      </c>
      <c r="H2" t="n">
        <v>3</v>
      </c>
      <c r="I2" t="n">
        <v>0</v>
      </c>
      <c r="J2" t="n">
        <v>-1</v>
      </c>
      <c r="K2" t="n">
        <v>-1</v>
      </c>
      <c r="L2">
        <f>HYPERLINK("https://www.defined.fi/sol/C6aKMB1myrBMUQYUnvsvuUnhJKVRAtiQ7EVgkkBipump?maker=2QygD8bDsfK1XCAnFxFtpPddzbJbamhXvKqcLQ8cELzE","https://www.defined.fi/sol/C6aKMB1myrBMUQYUnvsvuUnhJKVRAtiQ7EVgkkBipump?maker=2QygD8bDsfK1XCAnFxFtpPddzbJbamhXvKqcLQ8cELzE")</f>
        <v/>
      </c>
      <c r="M2">
        <f>HYPERLINK("https://dexscreener.com/solana/C6aKMB1myrBMUQYUnvsvuUnhJKVRAtiQ7EVgkkBipump?maker=2QygD8bDsfK1XCAnFxFtpPddzbJbamhXvKqcLQ8cELzE","https://dexscreener.com/solana/C6aKMB1myrBMUQYUnvsvuUnhJKVRAtiQ7EVgkkBipump?maker=2QygD8bDsfK1XCAnFxFtpPddzbJbamhXvKqcLQ8cELzE")</f>
        <v/>
      </c>
    </row>
    <row r="3">
      <c r="A3" t="inlineStr">
        <is>
          <t>8BFNreX5cd1KUAN1ct75xn4qv74uBJNqLxTfSbKPpump</t>
        </is>
      </c>
      <c r="B3" t="inlineStr">
        <is>
          <t>cryptid</t>
        </is>
      </c>
      <c r="C3" t="n">
        <v>0</v>
      </c>
      <c r="D3" t="n">
        <v>4.56</v>
      </c>
      <c r="E3" t="n">
        <v>0.23</v>
      </c>
      <c r="F3" t="n">
        <v>19.97</v>
      </c>
      <c r="G3" t="n">
        <v>1.35</v>
      </c>
      <c r="H3" t="n">
        <v>4</v>
      </c>
      <c r="I3" t="n">
        <v>1</v>
      </c>
      <c r="J3" t="n">
        <v>-1</v>
      </c>
      <c r="K3" t="n">
        <v>-1</v>
      </c>
      <c r="L3">
        <f>HYPERLINK("https://www.defined.fi/sol/8BFNreX5cd1KUAN1ct75xn4qv74uBJNqLxTfSbKPpump?maker=2QygD8bDsfK1XCAnFxFtpPddzbJbamhXvKqcLQ8cELzE","https://www.defined.fi/sol/8BFNreX5cd1KUAN1ct75xn4qv74uBJNqLxTfSbKPpump?maker=2QygD8bDsfK1XCAnFxFtpPddzbJbamhXvKqcLQ8cELzE")</f>
        <v/>
      </c>
      <c r="M3">
        <f>HYPERLINK("https://dexscreener.com/solana/8BFNreX5cd1KUAN1ct75xn4qv74uBJNqLxTfSbKPpump?maker=2QygD8bDsfK1XCAnFxFtpPddzbJbamhXvKqcLQ8cELzE","https://dexscreener.com/solana/8BFNreX5cd1KUAN1ct75xn4qv74uBJNqLxTfSbKPpump?maker=2QygD8bDsfK1XCAnFxFtpPddzbJbamhXvKqcLQ8cELzE")</f>
        <v/>
      </c>
    </row>
    <row r="4">
      <c r="A4" t="inlineStr">
        <is>
          <t>BGaumRqjesfv7jHecTG4cZJNJKt4eJGpTPeFqt3rpump</t>
        </is>
      </c>
      <c r="B4" t="inlineStr">
        <is>
          <t>Gapeape</t>
        </is>
      </c>
      <c r="C4" t="n">
        <v>0</v>
      </c>
      <c r="D4" t="n">
        <v>-4.55</v>
      </c>
      <c r="E4" t="n">
        <v>-0.19</v>
      </c>
      <c r="F4" t="n">
        <v>26.69</v>
      </c>
      <c r="G4" t="n">
        <v>1.97</v>
      </c>
      <c r="H4" t="n">
        <v>4</v>
      </c>
      <c r="I4" t="n">
        <v>1</v>
      </c>
      <c r="J4" t="n">
        <v>-1</v>
      </c>
      <c r="K4" t="n">
        <v>-1</v>
      </c>
      <c r="L4">
        <f>HYPERLINK("https://www.defined.fi/sol/BGaumRqjesfv7jHecTG4cZJNJKt4eJGpTPeFqt3rpump?maker=2QygD8bDsfK1XCAnFxFtpPddzbJbamhXvKqcLQ8cELzE","https://www.defined.fi/sol/BGaumRqjesfv7jHecTG4cZJNJKt4eJGpTPeFqt3rpump?maker=2QygD8bDsfK1XCAnFxFtpPddzbJbamhXvKqcLQ8cELzE")</f>
        <v/>
      </c>
      <c r="M4">
        <f>HYPERLINK("https://dexscreener.com/solana/BGaumRqjesfv7jHecTG4cZJNJKt4eJGpTPeFqt3rpump?maker=2QygD8bDsfK1XCAnFxFtpPddzbJbamhXvKqcLQ8cELzE","https://dexscreener.com/solana/BGaumRqjesfv7jHecTG4cZJNJKt4eJGpTPeFqt3rpump?maker=2QygD8bDsfK1XCAnFxFtpPddzbJbamhXvKqcLQ8cELzE")</f>
        <v/>
      </c>
    </row>
    <row r="5">
      <c r="A5" t="inlineStr">
        <is>
          <t>BzS6Zxk9JNzsMWkXhNpFqB34kBzKFE259Nqc1dQspump</t>
        </is>
      </c>
      <c r="B5" t="inlineStr">
        <is>
          <t>GF</t>
        </is>
      </c>
      <c r="C5" t="n">
        <v>0</v>
      </c>
      <c r="D5" t="n">
        <v>-0.345</v>
      </c>
      <c r="E5" t="n">
        <v>-1</v>
      </c>
      <c r="F5" t="n">
        <v>2.47</v>
      </c>
      <c r="G5" t="n">
        <v>2.12</v>
      </c>
      <c r="H5" t="n">
        <v>4</v>
      </c>
      <c r="I5" t="n">
        <v>1</v>
      </c>
      <c r="J5" t="n">
        <v>-1</v>
      </c>
      <c r="K5" t="n">
        <v>-1</v>
      </c>
      <c r="L5">
        <f>HYPERLINK("https://www.defined.fi/sol/BzS6Zxk9JNzsMWkXhNpFqB34kBzKFE259Nqc1dQspump?maker=2QygD8bDsfK1XCAnFxFtpPddzbJbamhXvKqcLQ8cELzE","https://www.defined.fi/sol/BzS6Zxk9JNzsMWkXhNpFqB34kBzKFE259Nqc1dQspump?maker=2QygD8bDsfK1XCAnFxFtpPddzbJbamhXvKqcLQ8cELzE")</f>
        <v/>
      </c>
      <c r="M5">
        <f>HYPERLINK("https://dexscreener.com/solana/BzS6Zxk9JNzsMWkXhNpFqB34kBzKFE259Nqc1dQspump?maker=2QygD8bDsfK1XCAnFxFtpPddzbJbamhXvKqcLQ8cELzE","https://dexscreener.com/solana/BzS6Zxk9JNzsMWkXhNpFqB34kBzKFE259Nqc1dQspump?maker=2QygD8bDsfK1XCAnFxFtpPddzbJbamhXvKqcLQ8cELzE")</f>
        <v/>
      </c>
    </row>
    <row r="6">
      <c r="A6" t="inlineStr">
        <is>
          <t>9yiSZ6t5XVA2eDrahQ3TKckQzAyxRSukxMaTbUtcpump</t>
        </is>
      </c>
      <c r="B6" t="inlineStr">
        <is>
          <t>LOOP</t>
        </is>
      </c>
      <c r="C6" t="n">
        <v>0</v>
      </c>
      <c r="D6" t="n">
        <v>-0.206</v>
      </c>
      <c r="E6" t="n">
        <v>-1</v>
      </c>
      <c r="F6" t="n">
        <v>2.96</v>
      </c>
      <c r="G6" t="n">
        <v>2.75</v>
      </c>
      <c r="H6" t="n">
        <v>1</v>
      </c>
      <c r="I6" t="n">
        <v>1</v>
      </c>
      <c r="J6" t="n">
        <v>-1</v>
      </c>
      <c r="K6" t="n">
        <v>-1</v>
      </c>
      <c r="L6">
        <f>HYPERLINK("https://www.defined.fi/sol/9yiSZ6t5XVA2eDrahQ3TKckQzAyxRSukxMaTbUtcpump?maker=2QygD8bDsfK1XCAnFxFtpPddzbJbamhXvKqcLQ8cELzE","https://www.defined.fi/sol/9yiSZ6t5XVA2eDrahQ3TKckQzAyxRSukxMaTbUtcpump?maker=2QygD8bDsfK1XCAnFxFtpPddzbJbamhXvKqcLQ8cELzE")</f>
        <v/>
      </c>
      <c r="M6">
        <f>HYPERLINK("https://dexscreener.com/solana/9yiSZ6t5XVA2eDrahQ3TKckQzAyxRSukxMaTbUtcpump?maker=2QygD8bDsfK1XCAnFxFtpPddzbJbamhXvKqcLQ8cELzE","https://dexscreener.com/solana/9yiSZ6t5XVA2eDrahQ3TKckQzAyxRSukxMaTbUtcpump?maker=2QygD8bDsfK1XCAnFxFtpPddzbJbamhXvKqcLQ8cELzE")</f>
        <v/>
      </c>
    </row>
    <row r="7">
      <c r="A7" t="inlineStr">
        <is>
          <t>DZiLacApyuzuyeaeGTsaLxDhk1n23VFJNgGmjoi2pump</t>
        </is>
      </c>
      <c r="B7" t="inlineStr">
        <is>
          <t>FLESH</t>
        </is>
      </c>
      <c r="C7" t="n">
        <v>0</v>
      </c>
      <c r="D7" t="n">
        <v>0.715</v>
      </c>
      <c r="E7" t="n">
        <v>0.24</v>
      </c>
      <c r="F7" t="n">
        <v>2.99</v>
      </c>
      <c r="G7" t="n">
        <v>3.7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HYPERLINK("https://www.defined.fi/sol/DZiLacApyuzuyeaeGTsaLxDhk1n23VFJNgGmjoi2pump?maker=2QygD8bDsfK1XCAnFxFtpPddzbJbamhXvKqcLQ8cELzE","https://www.defined.fi/sol/DZiLacApyuzuyeaeGTsaLxDhk1n23VFJNgGmjoi2pump?maker=2QygD8bDsfK1XCAnFxFtpPddzbJbamhXvKqcLQ8cELzE")</f>
        <v/>
      </c>
      <c r="M7">
        <f>HYPERLINK("https://dexscreener.com/solana/DZiLacApyuzuyeaeGTsaLxDhk1n23VFJNgGmjoi2pump?maker=2QygD8bDsfK1XCAnFxFtpPddzbJbamhXvKqcLQ8cELzE","https://dexscreener.com/solana/DZiLacApyuzuyeaeGTsaLxDhk1n23VFJNgGmjoi2pump?maker=2QygD8bDsfK1XCAnFxFtpPddzbJbamhXvKqcLQ8cELzE")</f>
        <v/>
      </c>
    </row>
    <row r="8">
      <c r="A8" t="inlineStr">
        <is>
          <t>B4JVvhsfBbJQrQ1PeNnrtxKpdyakSVX1DVJYfCfWpump</t>
        </is>
      </c>
      <c r="B8" t="inlineStr">
        <is>
          <t>IMAGO</t>
        </is>
      </c>
      <c r="C8" t="n">
        <v>0</v>
      </c>
      <c r="D8" t="n">
        <v>0.131</v>
      </c>
      <c r="E8" t="n">
        <v>-1</v>
      </c>
      <c r="F8" t="n">
        <v>0.986</v>
      </c>
      <c r="G8" t="n">
        <v>1.12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HYPERLINK("https://www.defined.fi/sol/B4JVvhsfBbJQrQ1PeNnrtxKpdyakSVX1DVJYfCfWpump?maker=2QygD8bDsfK1XCAnFxFtpPddzbJbamhXvKqcLQ8cELzE","https://www.defined.fi/sol/B4JVvhsfBbJQrQ1PeNnrtxKpdyakSVX1DVJYfCfWpump?maker=2QygD8bDsfK1XCAnFxFtpPddzbJbamhXvKqcLQ8cELzE")</f>
        <v/>
      </c>
      <c r="M8">
        <f>HYPERLINK("https://dexscreener.com/solana/B4JVvhsfBbJQrQ1PeNnrtxKpdyakSVX1DVJYfCfWpump?maker=2QygD8bDsfK1XCAnFxFtpPddzbJbamhXvKqcLQ8cELzE","https://dexscreener.com/solana/B4JVvhsfBbJQrQ1PeNnrtxKpdyakSVX1DVJYfCfWpump?maker=2QygD8bDsfK1XCAnFxFtpPddzbJbamhXvKqcLQ8cELzE")</f>
        <v/>
      </c>
    </row>
    <row r="9">
      <c r="A9" t="inlineStr">
        <is>
          <t>5dipbZ3XsEsz9wixD34ZE2Rg3F5arFkZDKoYj2Zvpump</t>
        </is>
      </c>
      <c r="B9" t="inlineStr">
        <is>
          <t>sybiology</t>
        </is>
      </c>
      <c r="C9" t="n">
        <v>0</v>
      </c>
      <c r="D9" t="n">
        <v>-1.9</v>
      </c>
      <c r="E9" t="n">
        <v>-1</v>
      </c>
      <c r="F9" t="n">
        <v>4.44</v>
      </c>
      <c r="G9" t="n">
        <v>2.53</v>
      </c>
      <c r="H9" t="n">
        <v>2</v>
      </c>
      <c r="I9" t="n">
        <v>1</v>
      </c>
      <c r="J9" t="n">
        <v>-1</v>
      </c>
      <c r="K9" t="n">
        <v>-1</v>
      </c>
      <c r="L9">
        <f>HYPERLINK("https://www.defined.fi/sol/5dipbZ3XsEsz9wixD34ZE2Rg3F5arFkZDKoYj2Zvpump?maker=2QygD8bDsfK1XCAnFxFtpPddzbJbamhXvKqcLQ8cELzE","https://www.defined.fi/sol/5dipbZ3XsEsz9wixD34ZE2Rg3F5arFkZDKoYj2Zvpump?maker=2QygD8bDsfK1XCAnFxFtpPddzbJbamhXvKqcLQ8cELzE")</f>
        <v/>
      </c>
      <c r="M9">
        <f>HYPERLINK("https://dexscreener.com/solana/5dipbZ3XsEsz9wixD34ZE2Rg3F5arFkZDKoYj2Zvpump?maker=2QygD8bDsfK1XCAnFxFtpPddzbJbamhXvKqcLQ8cELzE","https://dexscreener.com/solana/5dipbZ3XsEsz9wixD34ZE2Rg3F5arFkZDKoYj2Zvpump?maker=2QygD8bDsfK1XCAnFxFtpPddzbJbamhXvKqcLQ8cELzE")</f>
        <v/>
      </c>
    </row>
    <row r="10">
      <c r="A10" t="inlineStr">
        <is>
          <t>DPXopuRvnAmXfQbMh3PtU3gSi7VFuDZbyexqHBD5pump</t>
        </is>
      </c>
      <c r="B10" t="inlineStr">
        <is>
          <t>PSYCHLO</t>
        </is>
      </c>
      <c r="C10" t="n">
        <v>0</v>
      </c>
      <c r="D10" t="n">
        <v>0.321</v>
      </c>
      <c r="E10" t="n">
        <v>-1</v>
      </c>
      <c r="F10" t="n">
        <v>1.97</v>
      </c>
      <c r="G10" t="n">
        <v>2.29</v>
      </c>
      <c r="H10" t="n">
        <v>1</v>
      </c>
      <c r="I10" t="n">
        <v>1</v>
      </c>
      <c r="J10" t="n">
        <v>-1</v>
      </c>
      <c r="K10" t="n">
        <v>-1</v>
      </c>
      <c r="L10">
        <f>HYPERLINK("https://www.defined.fi/sol/DPXopuRvnAmXfQbMh3PtU3gSi7VFuDZbyexqHBD5pump?maker=2QygD8bDsfK1XCAnFxFtpPddzbJbamhXvKqcLQ8cELzE","https://www.defined.fi/sol/DPXopuRvnAmXfQbMh3PtU3gSi7VFuDZbyexqHBD5pump?maker=2QygD8bDsfK1XCAnFxFtpPddzbJbamhXvKqcLQ8cELzE")</f>
        <v/>
      </c>
      <c r="M10">
        <f>HYPERLINK("https://dexscreener.com/solana/DPXopuRvnAmXfQbMh3PtU3gSi7VFuDZbyexqHBD5pump?maker=2QygD8bDsfK1XCAnFxFtpPddzbJbamhXvKqcLQ8cELzE","https://dexscreener.com/solana/DPXopuRvnAmXfQbMh3PtU3gSi7VFuDZbyexqHBD5pump?maker=2QygD8bDsfK1XCAnFxFtpPddzbJbamhXvKqcLQ8cELzE")</f>
        <v/>
      </c>
    </row>
    <row r="11">
      <c r="A11" t="inlineStr">
        <is>
          <t>GZKbFLABNeY7SWAVTM6qbMetEMwVjARk5oLCydaApump</t>
        </is>
      </c>
      <c r="B11" t="inlineStr">
        <is>
          <t>ILLUSION</t>
        </is>
      </c>
      <c r="C11" t="n">
        <v>0</v>
      </c>
      <c r="D11" t="n">
        <v>0.442</v>
      </c>
      <c r="E11" t="n">
        <v>-1</v>
      </c>
      <c r="F11" t="n">
        <v>0.985</v>
      </c>
      <c r="G11" t="n">
        <v>1.43</v>
      </c>
      <c r="H11" t="n">
        <v>1</v>
      </c>
      <c r="I11" t="n">
        <v>1</v>
      </c>
      <c r="J11" t="n">
        <v>-1</v>
      </c>
      <c r="K11" t="n">
        <v>-1</v>
      </c>
      <c r="L11">
        <f>HYPERLINK("https://www.defined.fi/sol/GZKbFLABNeY7SWAVTM6qbMetEMwVjARk5oLCydaApump?maker=2QygD8bDsfK1XCAnFxFtpPddzbJbamhXvKqcLQ8cELzE","https://www.defined.fi/sol/GZKbFLABNeY7SWAVTM6qbMetEMwVjARk5oLCydaApump?maker=2QygD8bDsfK1XCAnFxFtpPddzbJbamhXvKqcLQ8cELzE")</f>
        <v/>
      </c>
      <c r="M11">
        <f>HYPERLINK("https://dexscreener.com/solana/GZKbFLABNeY7SWAVTM6qbMetEMwVjARk5oLCydaApump?maker=2QygD8bDsfK1XCAnFxFtpPddzbJbamhXvKqcLQ8cELzE","https://dexscreener.com/solana/GZKbFLABNeY7SWAVTM6qbMetEMwVjARk5oLCydaApump?maker=2QygD8bDsfK1XCAnFxFtpPddzbJbamhXvKqcLQ8cELzE")</f>
        <v/>
      </c>
    </row>
    <row r="12">
      <c r="A12" t="inlineStr">
        <is>
          <t>5xVzdK9pKyoziFzdvW4MY2aPVxqZMc59gcEExSjdpump</t>
        </is>
      </c>
      <c r="B12" t="inlineStr">
        <is>
          <t>Omega</t>
        </is>
      </c>
      <c r="C12" t="n">
        <v>0</v>
      </c>
      <c r="D12" t="n">
        <v>-18.48</v>
      </c>
      <c r="E12" t="n">
        <v>-0.88</v>
      </c>
      <c r="F12" t="n">
        <v>21.11</v>
      </c>
      <c r="G12" t="n">
        <v>2.61</v>
      </c>
      <c r="H12" t="n">
        <v>8</v>
      </c>
      <c r="I12" t="n">
        <v>1</v>
      </c>
      <c r="J12" t="n">
        <v>-1</v>
      </c>
      <c r="K12" t="n">
        <v>-1</v>
      </c>
      <c r="L12">
        <f>HYPERLINK("https://www.defined.fi/sol/5xVzdK9pKyoziFzdvW4MY2aPVxqZMc59gcEExSjdpump?maker=2QygD8bDsfK1XCAnFxFtpPddzbJbamhXvKqcLQ8cELzE","https://www.defined.fi/sol/5xVzdK9pKyoziFzdvW4MY2aPVxqZMc59gcEExSjdpump?maker=2QygD8bDsfK1XCAnFxFtpPddzbJbamhXvKqcLQ8cELzE")</f>
        <v/>
      </c>
      <c r="M12">
        <f>HYPERLINK("https://dexscreener.com/solana/5xVzdK9pKyoziFzdvW4MY2aPVxqZMc59gcEExSjdpump?maker=2QygD8bDsfK1XCAnFxFtpPddzbJbamhXvKqcLQ8cELzE","https://dexscreener.com/solana/5xVzdK9pKyoziFzdvW4MY2aPVxqZMc59gcEExSjdpump?maker=2QygD8bDsfK1XCAnFxFtpPddzbJbamhXvKqcLQ8cELzE")</f>
        <v/>
      </c>
    </row>
    <row r="13">
      <c r="A13" t="inlineStr">
        <is>
          <t>GdkJQRRzbLLoKDCW1DfLPkCweN4Pe96xzDxjHRuEpump</t>
        </is>
      </c>
      <c r="B13" t="inlineStr">
        <is>
          <t>MAZE</t>
        </is>
      </c>
      <c r="C13" t="n">
        <v>0</v>
      </c>
      <c r="D13" t="n">
        <v>-4.87</v>
      </c>
      <c r="E13" t="n">
        <v>-0.75</v>
      </c>
      <c r="F13" t="n">
        <v>6.5</v>
      </c>
      <c r="G13" t="n">
        <v>1.63</v>
      </c>
      <c r="H13" t="n">
        <v>5</v>
      </c>
      <c r="I13" t="n">
        <v>1</v>
      </c>
      <c r="J13" t="n">
        <v>-1</v>
      </c>
      <c r="K13" t="n">
        <v>-1</v>
      </c>
      <c r="L13">
        <f>HYPERLINK("https://www.defined.fi/sol/GdkJQRRzbLLoKDCW1DfLPkCweN4Pe96xzDxjHRuEpump?maker=2QygD8bDsfK1XCAnFxFtpPddzbJbamhXvKqcLQ8cELzE","https://www.defined.fi/sol/GdkJQRRzbLLoKDCW1DfLPkCweN4Pe96xzDxjHRuEpump?maker=2QygD8bDsfK1XCAnFxFtpPddzbJbamhXvKqcLQ8cELzE")</f>
        <v/>
      </c>
      <c r="M13">
        <f>HYPERLINK("https://dexscreener.com/solana/GdkJQRRzbLLoKDCW1DfLPkCweN4Pe96xzDxjHRuEpump?maker=2QygD8bDsfK1XCAnFxFtpPddzbJbamhXvKqcLQ8cELzE","https://dexscreener.com/solana/GdkJQRRzbLLoKDCW1DfLPkCweN4Pe96xzDxjHRuEpump?maker=2QygD8bDsfK1XCAnFxFtpPddzbJbamhXvKqcLQ8cELzE")</f>
        <v/>
      </c>
    </row>
    <row r="14">
      <c r="A14" t="inlineStr">
        <is>
          <t>7ad866rTH6a11HXCxGqLeNPQmGMqhrLW4tbCZprwpump</t>
        </is>
      </c>
      <c r="B14" t="inlineStr">
        <is>
          <t>Charlotte</t>
        </is>
      </c>
      <c r="C14" t="n">
        <v>0</v>
      </c>
      <c r="D14" t="n">
        <v>-9.949999999999999</v>
      </c>
      <c r="E14" t="n">
        <v>-0.86</v>
      </c>
      <c r="F14" t="n">
        <v>11.6</v>
      </c>
      <c r="G14" t="n">
        <v>1.62</v>
      </c>
      <c r="H14" t="n">
        <v>5</v>
      </c>
      <c r="I14" t="n">
        <v>1</v>
      </c>
      <c r="J14" t="n">
        <v>-1</v>
      </c>
      <c r="K14" t="n">
        <v>-1</v>
      </c>
      <c r="L14">
        <f>HYPERLINK("https://www.defined.fi/sol/7ad866rTH6a11HXCxGqLeNPQmGMqhrLW4tbCZprwpump?maker=2QygD8bDsfK1XCAnFxFtpPddzbJbamhXvKqcLQ8cELzE","https://www.defined.fi/sol/7ad866rTH6a11HXCxGqLeNPQmGMqhrLW4tbCZprwpump?maker=2QygD8bDsfK1XCAnFxFtpPddzbJbamhXvKqcLQ8cELzE")</f>
        <v/>
      </c>
      <c r="M14">
        <f>HYPERLINK("https://dexscreener.com/solana/7ad866rTH6a11HXCxGqLeNPQmGMqhrLW4tbCZprwpump?maker=2QygD8bDsfK1XCAnFxFtpPddzbJbamhXvKqcLQ8cELzE","https://dexscreener.com/solana/7ad866rTH6a11HXCxGqLeNPQmGMqhrLW4tbCZprwpump?maker=2QygD8bDsfK1XCAnFxFtpPddzbJbamhXvKqcLQ8cELzE")</f>
        <v/>
      </c>
    </row>
    <row r="15">
      <c r="A15" t="inlineStr">
        <is>
          <t>5cSAy5rfEc2gTNgWMkDaiqq4TAbEPAxx99ioq8Rrpump</t>
        </is>
      </c>
      <c r="B15" t="inlineStr">
        <is>
          <t>EGR</t>
        </is>
      </c>
      <c r="C15" t="n">
        <v>0</v>
      </c>
      <c r="D15" t="n">
        <v>-0.904</v>
      </c>
      <c r="E15" t="n">
        <v>-1</v>
      </c>
      <c r="F15" t="n">
        <v>4.44</v>
      </c>
      <c r="G15" t="n">
        <v>1.96</v>
      </c>
      <c r="H15" t="n">
        <v>5</v>
      </c>
      <c r="I15" t="n">
        <v>1</v>
      </c>
      <c r="J15" t="n">
        <v>-1</v>
      </c>
      <c r="K15" t="n">
        <v>-1</v>
      </c>
      <c r="L15">
        <f>HYPERLINK("https://www.defined.fi/sol/5cSAy5rfEc2gTNgWMkDaiqq4TAbEPAxx99ioq8Rrpump?maker=2QygD8bDsfK1XCAnFxFtpPddzbJbamhXvKqcLQ8cELzE","https://www.defined.fi/sol/5cSAy5rfEc2gTNgWMkDaiqq4TAbEPAxx99ioq8Rrpump?maker=2QygD8bDsfK1XCAnFxFtpPddzbJbamhXvKqcLQ8cELzE")</f>
        <v/>
      </c>
      <c r="M15">
        <f>HYPERLINK("https://dexscreener.com/solana/5cSAy5rfEc2gTNgWMkDaiqq4TAbEPAxx99ioq8Rrpump?maker=2QygD8bDsfK1XCAnFxFtpPddzbJbamhXvKqcLQ8cELzE","https://dexscreener.com/solana/5cSAy5rfEc2gTNgWMkDaiqq4TAbEPAxx99ioq8Rrpump?maker=2QygD8bDsfK1XCAnFxFtpPddzbJbamhXvKqcLQ8cELzE")</f>
        <v/>
      </c>
    </row>
    <row r="16">
      <c r="A16" t="inlineStr">
        <is>
          <t>4fo91DZGKyL98Pdkir2Mq7NBUK4NrFwVcAgPfTx2pump</t>
        </is>
      </c>
      <c r="B16" t="inlineStr">
        <is>
          <t>I-405</t>
        </is>
      </c>
      <c r="C16" t="n">
        <v>0</v>
      </c>
      <c r="D16" t="n">
        <v>1</v>
      </c>
      <c r="E16" t="n">
        <v>-1</v>
      </c>
      <c r="F16" t="n">
        <v>13.48</v>
      </c>
      <c r="G16" t="n">
        <v>10.15</v>
      </c>
      <c r="H16" t="n">
        <v>4</v>
      </c>
      <c r="I16" t="n">
        <v>3</v>
      </c>
      <c r="J16" t="n">
        <v>-1</v>
      </c>
      <c r="K16" t="n">
        <v>-1</v>
      </c>
      <c r="L16">
        <f>HYPERLINK("https://www.defined.fi/sol/4fo91DZGKyL98Pdkir2Mq7NBUK4NrFwVcAgPfTx2pump?maker=2QygD8bDsfK1XCAnFxFtpPddzbJbamhXvKqcLQ8cELzE","https://www.defined.fi/sol/4fo91DZGKyL98Pdkir2Mq7NBUK4NrFwVcAgPfTx2pump?maker=2QygD8bDsfK1XCAnFxFtpPddzbJbamhXvKqcLQ8cELzE")</f>
        <v/>
      </c>
      <c r="M16">
        <f>HYPERLINK("https://dexscreener.com/solana/4fo91DZGKyL98Pdkir2Mq7NBUK4NrFwVcAgPfTx2pump?maker=2QygD8bDsfK1XCAnFxFtpPddzbJbamhXvKqcLQ8cELzE","https://dexscreener.com/solana/4fo91DZGKyL98Pdkir2Mq7NBUK4NrFwVcAgPfTx2pump?maker=2QygD8bDsfK1XCAnFxFtpPddzbJbamhXvKqcLQ8cELzE")</f>
        <v/>
      </c>
    </row>
    <row r="17">
      <c r="A17" t="inlineStr">
        <is>
          <t>A6J6iU22H4dzFsHiSRcPdwYCGtJLNFupDotwhKgfpump</t>
        </is>
      </c>
      <c r="B17" t="inlineStr">
        <is>
          <t>SONNET</t>
        </is>
      </c>
      <c r="C17" t="n">
        <v>0</v>
      </c>
      <c r="D17" t="n">
        <v>-2.17</v>
      </c>
      <c r="E17" t="n">
        <v>-0.03</v>
      </c>
      <c r="F17" t="n">
        <v>80.20999999999999</v>
      </c>
      <c r="G17" t="n">
        <v>77.73</v>
      </c>
      <c r="H17" t="n">
        <v>15</v>
      </c>
      <c r="I17" t="n">
        <v>6</v>
      </c>
      <c r="J17" t="n">
        <v>-1</v>
      </c>
      <c r="K17" t="n">
        <v>-1</v>
      </c>
      <c r="L17">
        <f>HYPERLINK("https://www.defined.fi/sol/A6J6iU22H4dzFsHiSRcPdwYCGtJLNFupDotwhKgfpump?maker=2QygD8bDsfK1XCAnFxFtpPddzbJbamhXvKqcLQ8cELzE","https://www.defined.fi/sol/A6J6iU22H4dzFsHiSRcPdwYCGtJLNFupDotwhKgfpump?maker=2QygD8bDsfK1XCAnFxFtpPddzbJbamhXvKqcLQ8cELzE")</f>
        <v/>
      </c>
      <c r="M17">
        <f>HYPERLINK("https://dexscreener.com/solana/A6J6iU22H4dzFsHiSRcPdwYCGtJLNFupDotwhKgfpump?maker=2QygD8bDsfK1XCAnFxFtpPddzbJbamhXvKqcLQ8cELzE","https://dexscreener.com/solana/A6J6iU22H4dzFsHiSRcPdwYCGtJLNFupDotwhKgfpump?maker=2QygD8bDsfK1XCAnFxFtpPddzbJbamhXvKqcLQ8cELzE")</f>
        <v/>
      </c>
    </row>
    <row r="18">
      <c r="A18" t="inlineStr">
        <is>
          <t>CxRBg5BSRujbu1WEcHQrwHHWytVo62jdxzWqtDj5pump</t>
        </is>
      </c>
      <c r="B18" t="inlineStr">
        <is>
          <t>$cryptoids</t>
        </is>
      </c>
      <c r="C18" t="n">
        <v>0</v>
      </c>
      <c r="D18" t="n">
        <v>-5.49</v>
      </c>
      <c r="E18" t="n">
        <v>-0.73</v>
      </c>
      <c r="F18" t="n">
        <v>9.48</v>
      </c>
      <c r="G18" t="n">
        <v>1.98</v>
      </c>
      <c r="H18" t="n">
        <v>4</v>
      </c>
      <c r="I18" t="n">
        <v>1</v>
      </c>
      <c r="J18" t="n">
        <v>-1</v>
      </c>
      <c r="K18" t="n">
        <v>-1</v>
      </c>
      <c r="L18">
        <f>HYPERLINK("https://www.defined.fi/sol/CxRBg5BSRujbu1WEcHQrwHHWytVo62jdxzWqtDj5pump?maker=2QygD8bDsfK1XCAnFxFtpPddzbJbamhXvKqcLQ8cELzE","https://www.defined.fi/sol/CxRBg5BSRujbu1WEcHQrwHHWytVo62jdxzWqtDj5pump?maker=2QygD8bDsfK1XCAnFxFtpPddzbJbamhXvKqcLQ8cELzE")</f>
        <v/>
      </c>
      <c r="M18">
        <f>HYPERLINK("https://dexscreener.com/solana/CxRBg5BSRujbu1WEcHQrwHHWytVo62jdxzWqtDj5pump?maker=2QygD8bDsfK1XCAnFxFtpPddzbJbamhXvKqcLQ8cELzE","https://dexscreener.com/solana/CxRBg5BSRujbu1WEcHQrwHHWytVo62jdxzWqtDj5pump?maker=2QygD8bDsfK1XCAnFxFtpPddzbJbamhXvKqcLQ8cELzE")</f>
        <v/>
      </c>
    </row>
    <row r="19">
      <c r="A19" t="inlineStr">
        <is>
          <t>24ESYr3NwFZpidCxa2nzWevgL4fsHkf7gGBKDSgapump</t>
        </is>
      </c>
      <c r="B19" t="inlineStr">
        <is>
          <t>VOID</t>
        </is>
      </c>
      <c r="C19" t="n">
        <v>0</v>
      </c>
      <c r="D19" t="n">
        <v>1.24</v>
      </c>
      <c r="E19" t="n">
        <v>0.84</v>
      </c>
      <c r="F19" t="n">
        <v>1.48</v>
      </c>
      <c r="G19" t="n">
        <v>2.72</v>
      </c>
      <c r="H19" t="n">
        <v>1</v>
      </c>
      <c r="I19" t="n">
        <v>1</v>
      </c>
      <c r="J19" t="n">
        <v>-1</v>
      </c>
      <c r="K19" t="n">
        <v>-1</v>
      </c>
      <c r="L19">
        <f>HYPERLINK("https://www.defined.fi/sol/24ESYr3NwFZpidCxa2nzWevgL4fsHkf7gGBKDSgapump?maker=2QygD8bDsfK1XCAnFxFtpPddzbJbamhXvKqcLQ8cELzE","https://www.defined.fi/sol/24ESYr3NwFZpidCxa2nzWevgL4fsHkf7gGBKDSgapump?maker=2QygD8bDsfK1XCAnFxFtpPddzbJbamhXvKqcLQ8cELzE")</f>
        <v/>
      </c>
      <c r="M19">
        <f>HYPERLINK("https://dexscreener.com/solana/24ESYr3NwFZpidCxa2nzWevgL4fsHkf7gGBKDSgapump?maker=2QygD8bDsfK1XCAnFxFtpPddzbJbamhXvKqcLQ8cELzE","https://dexscreener.com/solana/24ESYr3NwFZpidCxa2nzWevgL4fsHkf7gGBKDSgapump?maker=2QygD8bDsfK1XCAnFxFtpPddzbJbamhXvKqcLQ8cELzE")</f>
        <v/>
      </c>
    </row>
    <row r="20">
      <c r="A20" t="inlineStr">
        <is>
          <t>7Y94tDSV3BV6brdCpARXJBrtq9QVCbt56V85BPm9pump</t>
        </is>
      </c>
      <c r="B20" t="inlineStr">
        <is>
          <t>SM</t>
        </is>
      </c>
      <c r="C20" t="n">
        <v>0</v>
      </c>
      <c r="D20" t="n">
        <v>0.452</v>
      </c>
      <c r="E20" t="n">
        <v>-1</v>
      </c>
      <c r="F20" t="n">
        <v>2.48</v>
      </c>
      <c r="G20" t="n">
        <v>2.93</v>
      </c>
      <c r="H20" t="n">
        <v>1</v>
      </c>
      <c r="I20" t="n">
        <v>1</v>
      </c>
      <c r="J20" t="n">
        <v>-1</v>
      </c>
      <c r="K20" t="n">
        <v>-1</v>
      </c>
      <c r="L20">
        <f>HYPERLINK("https://www.defined.fi/sol/7Y94tDSV3BV6brdCpARXJBrtq9QVCbt56V85BPm9pump?maker=2QygD8bDsfK1XCAnFxFtpPddzbJbamhXvKqcLQ8cELzE","https://www.defined.fi/sol/7Y94tDSV3BV6brdCpARXJBrtq9QVCbt56V85BPm9pump?maker=2QygD8bDsfK1XCAnFxFtpPddzbJbamhXvKqcLQ8cELzE")</f>
        <v/>
      </c>
      <c r="M20">
        <f>HYPERLINK("https://dexscreener.com/solana/7Y94tDSV3BV6brdCpARXJBrtq9QVCbt56V85BPm9pump?maker=2QygD8bDsfK1XCAnFxFtpPddzbJbamhXvKqcLQ8cELzE","https://dexscreener.com/solana/7Y94tDSV3BV6brdCpARXJBrtq9QVCbt56V85BPm9pump?maker=2QygD8bDsfK1XCAnFxFtpPddzbJbamhXvKqcLQ8cELzE")</f>
        <v/>
      </c>
    </row>
    <row r="21">
      <c r="A21" t="inlineStr">
        <is>
          <t>LSpcBYHeBchGGw3V2bdpp2abm5UqDU1ydFu4XJhpump</t>
        </is>
      </c>
      <c r="B21" t="inlineStr">
        <is>
          <t>AGUIRRE</t>
        </is>
      </c>
      <c r="C21" t="n">
        <v>0</v>
      </c>
      <c r="D21" t="n">
        <v>8.68</v>
      </c>
      <c r="E21" t="n">
        <v>1.75</v>
      </c>
      <c r="F21" t="n">
        <v>4.95</v>
      </c>
      <c r="G21" t="n">
        <v>13.62</v>
      </c>
      <c r="H21" t="n">
        <v>1</v>
      </c>
      <c r="I21" t="n">
        <v>1</v>
      </c>
      <c r="J21" t="n">
        <v>-1</v>
      </c>
      <c r="K21" t="n">
        <v>-1</v>
      </c>
      <c r="L21">
        <f>HYPERLINK("https://www.defined.fi/sol/LSpcBYHeBchGGw3V2bdpp2abm5UqDU1ydFu4XJhpump?maker=2QygD8bDsfK1XCAnFxFtpPddzbJbamhXvKqcLQ8cELzE","https://www.defined.fi/sol/LSpcBYHeBchGGw3V2bdpp2abm5UqDU1ydFu4XJhpump?maker=2QygD8bDsfK1XCAnFxFtpPddzbJbamhXvKqcLQ8cELzE")</f>
        <v/>
      </c>
      <c r="M21">
        <f>HYPERLINK("https://dexscreener.com/solana/LSpcBYHeBchGGw3V2bdpp2abm5UqDU1ydFu4XJhpump?maker=2QygD8bDsfK1XCAnFxFtpPddzbJbamhXvKqcLQ8cELzE","https://dexscreener.com/solana/LSpcBYHeBchGGw3V2bdpp2abm5UqDU1ydFu4XJhpump?maker=2QygD8bDsfK1XCAnFxFtpPddzbJbamhXvKqcLQ8cELzE")</f>
        <v/>
      </c>
    </row>
    <row r="22">
      <c r="A22" t="inlineStr">
        <is>
          <t>85K4Ki6uEYE2EYZptwD8uJ2pNHhVyTBk1Ydj1FEzpump</t>
        </is>
      </c>
      <c r="B22" t="inlineStr">
        <is>
          <t>LLM</t>
        </is>
      </c>
      <c r="C22" t="n">
        <v>0</v>
      </c>
      <c r="D22" t="n">
        <v>-2.05</v>
      </c>
      <c r="E22" t="n">
        <v>-1</v>
      </c>
      <c r="F22" t="n">
        <v>3.97</v>
      </c>
      <c r="G22" t="n">
        <v>1.92</v>
      </c>
      <c r="H22" t="n">
        <v>2</v>
      </c>
      <c r="I22" t="n">
        <v>1</v>
      </c>
      <c r="J22" t="n">
        <v>-1</v>
      </c>
      <c r="K22" t="n">
        <v>-1</v>
      </c>
      <c r="L22">
        <f>HYPERLINK("https://www.defined.fi/sol/85K4Ki6uEYE2EYZptwD8uJ2pNHhVyTBk1Ydj1FEzpump?maker=2QygD8bDsfK1XCAnFxFtpPddzbJbamhXvKqcLQ8cELzE","https://www.defined.fi/sol/85K4Ki6uEYE2EYZptwD8uJ2pNHhVyTBk1Ydj1FEzpump?maker=2QygD8bDsfK1XCAnFxFtpPddzbJbamhXvKqcLQ8cELzE")</f>
        <v/>
      </c>
      <c r="M22">
        <f>HYPERLINK("https://dexscreener.com/solana/85K4Ki6uEYE2EYZptwD8uJ2pNHhVyTBk1Ydj1FEzpump?maker=2QygD8bDsfK1XCAnFxFtpPddzbJbamhXvKqcLQ8cELzE","https://dexscreener.com/solana/85K4Ki6uEYE2EYZptwD8uJ2pNHhVyTBk1Ydj1FEzpump?maker=2QygD8bDsfK1XCAnFxFtpPddzbJbamhXvKqcLQ8cELzE")</f>
        <v/>
      </c>
    </row>
    <row r="23">
      <c r="A23" t="inlineStr">
        <is>
          <t>55vpwreFWizzUrNi68N7CTEYSoouZmZj5DipZzZDpump</t>
        </is>
      </c>
      <c r="B23" t="inlineStr">
        <is>
          <t>TETRA</t>
        </is>
      </c>
      <c r="C23" t="n">
        <v>0</v>
      </c>
      <c r="D23" t="n">
        <v>0.176</v>
      </c>
      <c r="E23" t="n">
        <v>-1</v>
      </c>
      <c r="F23" t="n">
        <v>2.98</v>
      </c>
      <c r="G23" t="n">
        <v>3.16</v>
      </c>
      <c r="H23" t="n">
        <v>1</v>
      </c>
      <c r="I23" t="n">
        <v>1</v>
      </c>
      <c r="J23" t="n">
        <v>-1</v>
      </c>
      <c r="K23" t="n">
        <v>-1</v>
      </c>
      <c r="L23">
        <f>HYPERLINK("https://www.defined.fi/sol/55vpwreFWizzUrNi68N7CTEYSoouZmZj5DipZzZDpump?maker=2QygD8bDsfK1XCAnFxFtpPddzbJbamhXvKqcLQ8cELzE","https://www.defined.fi/sol/55vpwreFWizzUrNi68N7CTEYSoouZmZj5DipZzZDpump?maker=2QygD8bDsfK1XCAnFxFtpPddzbJbamhXvKqcLQ8cELzE")</f>
        <v/>
      </c>
      <c r="M23">
        <f>HYPERLINK("https://dexscreener.com/solana/55vpwreFWizzUrNi68N7CTEYSoouZmZj5DipZzZDpump?maker=2QygD8bDsfK1XCAnFxFtpPddzbJbamhXvKqcLQ8cELzE","https://dexscreener.com/solana/55vpwreFWizzUrNi68N7CTEYSoouZmZj5DipZzZDpump?maker=2QygD8bDsfK1XCAnFxFtpPddzbJbamhXvKqcLQ8cELzE")</f>
        <v/>
      </c>
    </row>
    <row r="24">
      <c r="A24" t="inlineStr">
        <is>
          <t>FX7RsVm1y59Cr166Eb4VteRzAdTY9idPWtcN15j4pump</t>
        </is>
      </c>
      <c r="B24" t="inlineStr">
        <is>
          <t>AICAT</t>
        </is>
      </c>
      <c r="C24" t="n">
        <v>0</v>
      </c>
      <c r="D24" t="n">
        <v>6.32</v>
      </c>
      <c r="E24" t="n">
        <v>2.12</v>
      </c>
      <c r="F24" t="n">
        <v>2.98</v>
      </c>
      <c r="G24" t="n">
        <v>2.81</v>
      </c>
      <c r="H24" t="n">
        <v>1</v>
      </c>
      <c r="I24" t="n">
        <v>1</v>
      </c>
      <c r="J24" t="n">
        <v>-1</v>
      </c>
      <c r="K24" t="n">
        <v>-1</v>
      </c>
      <c r="L24">
        <f>HYPERLINK("https://www.defined.fi/sol/FX7RsVm1y59Cr166Eb4VteRzAdTY9idPWtcN15j4pump?maker=2QygD8bDsfK1XCAnFxFtpPddzbJbamhXvKqcLQ8cELzE","https://www.defined.fi/sol/FX7RsVm1y59Cr166Eb4VteRzAdTY9idPWtcN15j4pump?maker=2QygD8bDsfK1XCAnFxFtpPddzbJbamhXvKqcLQ8cELzE")</f>
        <v/>
      </c>
      <c r="M24">
        <f>HYPERLINK("https://dexscreener.com/solana/FX7RsVm1y59Cr166Eb4VteRzAdTY9idPWtcN15j4pump?maker=2QygD8bDsfK1XCAnFxFtpPddzbJbamhXvKqcLQ8cELzE","https://dexscreener.com/solana/FX7RsVm1y59Cr166Eb4VteRzAdTY9idPWtcN15j4pump?maker=2QygD8bDsfK1XCAnFxFtpPddzbJbamhXvKqcLQ8cELzE")</f>
        <v/>
      </c>
    </row>
    <row r="25">
      <c r="A25" t="inlineStr">
        <is>
          <t>3LcDvRgQjekhz8dBCfsfCLSzxAKc32r6nAxoT8aXpump</t>
        </is>
      </c>
      <c r="B25" t="inlineStr">
        <is>
          <t>DIOGENES</t>
        </is>
      </c>
      <c r="C25" t="n">
        <v>0</v>
      </c>
      <c r="D25" t="n">
        <v>1.5</v>
      </c>
      <c r="E25" t="n">
        <v>0.18</v>
      </c>
      <c r="F25" t="n">
        <v>8.43</v>
      </c>
      <c r="G25" t="n">
        <v>9.93</v>
      </c>
      <c r="H25" t="n">
        <v>3</v>
      </c>
      <c r="I25" t="n">
        <v>2</v>
      </c>
      <c r="J25" t="n">
        <v>-1</v>
      </c>
      <c r="K25" t="n">
        <v>-1</v>
      </c>
      <c r="L25">
        <f>HYPERLINK("https://www.defined.fi/sol/3LcDvRgQjekhz8dBCfsfCLSzxAKc32r6nAxoT8aXpump?maker=2QygD8bDsfK1XCAnFxFtpPddzbJbamhXvKqcLQ8cELzE","https://www.defined.fi/sol/3LcDvRgQjekhz8dBCfsfCLSzxAKc32r6nAxoT8aXpump?maker=2QygD8bDsfK1XCAnFxFtpPddzbJbamhXvKqcLQ8cELzE")</f>
        <v/>
      </c>
      <c r="M25">
        <f>HYPERLINK("https://dexscreener.com/solana/3LcDvRgQjekhz8dBCfsfCLSzxAKc32r6nAxoT8aXpump?maker=2QygD8bDsfK1XCAnFxFtpPddzbJbamhXvKqcLQ8cELzE","https://dexscreener.com/solana/3LcDvRgQjekhz8dBCfsfCLSzxAKc32r6nAxoT8aXpump?maker=2QygD8bDsfK1XCAnFxFtpPddzbJbamhXvKqcLQ8cELzE")</f>
        <v/>
      </c>
    </row>
    <row r="26">
      <c r="A26" t="inlineStr">
        <is>
          <t>FQy7jL5QK2MLg8ZZvTviQzM7gii5b5yNN6dMD25epump</t>
        </is>
      </c>
      <c r="B26" t="inlineStr">
        <is>
          <t>iSgLaDoSUo</t>
        </is>
      </c>
      <c r="C26" t="n">
        <v>0</v>
      </c>
      <c r="D26" t="n">
        <v>-0.511</v>
      </c>
      <c r="E26" t="n">
        <v>-1</v>
      </c>
      <c r="F26" t="n">
        <v>2.97</v>
      </c>
      <c r="G26" t="n">
        <v>2.46</v>
      </c>
      <c r="H26" t="n">
        <v>1</v>
      </c>
      <c r="I26" t="n">
        <v>1</v>
      </c>
      <c r="J26" t="n">
        <v>-1</v>
      </c>
      <c r="K26" t="n">
        <v>-1</v>
      </c>
      <c r="L26">
        <f>HYPERLINK("https://www.defined.fi/sol/FQy7jL5QK2MLg8ZZvTviQzM7gii5b5yNN6dMD25epump?maker=2QygD8bDsfK1XCAnFxFtpPddzbJbamhXvKqcLQ8cELzE","https://www.defined.fi/sol/FQy7jL5QK2MLg8ZZvTviQzM7gii5b5yNN6dMD25epump?maker=2QygD8bDsfK1XCAnFxFtpPddzbJbamhXvKqcLQ8cELzE")</f>
        <v/>
      </c>
      <c r="M26">
        <f>HYPERLINK("https://dexscreener.com/solana/FQy7jL5QK2MLg8ZZvTviQzM7gii5b5yNN6dMD25epump?maker=2QygD8bDsfK1XCAnFxFtpPddzbJbamhXvKqcLQ8cELzE","https://dexscreener.com/solana/FQy7jL5QK2MLg8ZZvTviQzM7gii5b5yNN6dMD25epump?maker=2QygD8bDsfK1XCAnFxFtpPddzbJbamhXvKqcLQ8cELzE")</f>
        <v/>
      </c>
    </row>
    <row r="27">
      <c r="A27" t="inlineStr">
        <is>
          <t>STmXvht46YwcdVZ5dGLGXiayjw4qMF1aRHNbppMpump</t>
        </is>
      </c>
      <c r="B27" t="inlineStr">
        <is>
          <t>huh</t>
        </is>
      </c>
      <c r="C27" t="n">
        <v>0</v>
      </c>
      <c r="D27" t="n">
        <v>0.191</v>
      </c>
      <c r="E27" t="n">
        <v>-1</v>
      </c>
      <c r="F27" t="n">
        <v>3.22</v>
      </c>
      <c r="G27" t="n">
        <v>3.41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HYPERLINK("https://www.defined.fi/sol/STmXvht46YwcdVZ5dGLGXiayjw4qMF1aRHNbppMpump?maker=2QygD8bDsfK1XCAnFxFtpPddzbJbamhXvKqcLQ8cELzE","https://www.defined.fi/sol/STmXvht46YwcdVZ5dGLGXiayjw4qMF1aRHNbppMpump?maker=2QygD8bDsfK1XCAnFxFtpPddzbJbamhXvKqcLQ8cELzE")</f>
        <v/>
      </c>
      <c r="M27">
        <f>HYPERLINK("https://dexscreener.com/solana/STmXvht46YwcdVZ5dGLGXiayjw4qMF1aRHNbppMpump?maker=2QygD8bDsfK1XCAnFxFtpPddzbJbamhXvKqcLQ8cELzE","https://dexscreener.com/solana/STmXvht46YwcdVZ5dGLGXiayjw4qMF1aRHNbppMpump?maker=2QygD8bDsfK1XCAnFxFtpPddzbJbamhXvKqcLQ8cELzE")</f>
        <v/>
      </c>
    </row>
    <row r="28">
      <c r="A28" t="inlineStr">
        <is>
          <t>BmoisRvhTBiFWuPLNrtEPZEAkdeDNyZgTmQ9jg1Bpump</t>
        </is>
      </c>
      <c r="B28" t="inlineStr">
        <is>
          <t>QUBIT</t>
        </is>
      </c>
      <c r="C28" t="n">
        <v>0</v>
      </c>
      <c r="D28" t="n">
        <v>-26.94</v>
      </c>
      <c r="E28" t="n">
        <v>-0.9399999999999999</v>
      </c>
      <c r="F28" t="n">
        <v>28.79</v>
      </c>
      <c r="G28" t="n">
        <v>1.85</v>
      </c>
      <c r="H28" t="n">
        <v>6</v>
      </c>
      <c r="I28" t="n">
        <v>1</v>
      </c>
      <c r="J28" t="n">
        <v>-1</v>
      </c>
      <c r="K28" t="n">
        <v>-1</v>
      </c>
      <c r="L28">
        <f>HYPERLINK("https://www.defined.fi/sol/BmoisRvhTBiFWuPLNrtEPZEAkdeDNyZgTmQ9jg1Bpump?maker=2QygD8bDsfK1XCAnFxFtpPddzbJbamhXvKqcLQ8cELzE","https://www.defined.fi/sol/BmoisRvhTBiFWuPLNrtEPZEAkdeDNyZgTmQ9jg1Bpump?maker=2QygD8bDsfK1XCAnFxFtpPddzbJbamhXvKqcLQ8cELzE")</f>
        <v/>
      </c>
      <c r="M28">
        <f>HYPERLINK("https://dexscreener.com/solana/BmoisRvhTBiFWuPLNrtEPZEAkdeDNyZgTmQ9jg1Bpump?maker=2QygD8bDsfK1XCAnFxFtpPddzbJbamhXvKqcLQ8cELzE","https://dexscreener.com/solana/BmoisRvhTBiFWuPLNrtEPZEAkdeDNyZgTmQ9jg1Bpump?maker=2QygD8bDsfK1XCAnFxFtpPddzbJbamhXvKqcLQ8cELzE")</f>
        <v/>
      </c>
    </row>
    <row r="29">
      <c r="A29" t="inlineStr">
        <is>
          <t>DGYeYBr4Dmfa3zFD52MemFfvQUrgh8a6vaPRzU3xpump</t>
        </is>
      </c>
      <c r="B29" t="inlineStr">
        <is>
          <t>neoltitude</t>
        </is>
      </c>
      <c r="C29" t="n">
        <v>0</v>
      </c>
      <c r="D29" t="n">
        <v>-11.39</v>
      </c>
      <c r="E29" t="n">
        <v>-0.89</v>
      </c>
      <c r="F29" t="n">
        <v>12.76</v>
      </c>
      <c r="G29" t="n">
        <v>1.38</v>
      </c>
      <c r="H29" t="n">
        <v>2</v>
      </c>
      <c r="I29" t="n">
        <v>1</v>
      </c>
      <c r="J29" t="n">
        <v>-1</v>
      </c>
      <c r="K29" t="n">
        <v>-1</v>
      </c>
      <c r="L29">
        <f>HYPERLINK("https://www.defined.fi/sol/DGYeYBr4Dmfa3zFD52MemFfvQUrgh8a6vaPRzU3xpump?maker=2QygD8bDsfK1XCAnFxFtpPddzbJbamhXvKqcLQ8cELzE","https://www.defined.fi/sol/DGYeYBr4Dmfa3zFD52MemFfvQUrgh8a6vaPRzU3xpump?maker=2QygD8bDsfK1XCAnFxFtpPddzbJbamhXvKqcLQ8cELzE")</f>
        <v/>
      </c>
      <c r="M29">
        <f>HYPERLINK("https://dexscreener.com/solana/DGYeYBr4Dmfa3zFD52MemFfvQUrgh8a6vaPRzU3xpump?maker=2QygD8bDsfK1XCAnFxFtpPddzbJbamhXvKqcLQ8cELzE","https://dexscreener.com/solana/DGYeYBr4Dmfa3zFD52MemFfvQUrgh8a6vaPRzU3xpump?maker=2QygD8bDsfK1XCAnFxFtpPddzbJbamhXvKqcLQ8cELzE")</f>
        <v/>
      </c>
    </row>
    <row r="30">
      <c r="A30" t="inlineStr">
        <is>
          <t>7FpRrGxukh83X2x15N7A2t6v5jPekx96udNKUEb8pump</t>
        </is>
      </c>
      <c r="B30" t="inlineStr">
        <is>
          <t>Silphium</t>
        </is>
      </c>
      <c r="C30" t="n">
        <v>0</v>
      </c>
      <c r="D30" t="n">
        <v>-15.92</v>
      </c>
      <c r="E30" t="n">
        <v>-0.93</v>
      </c>
      <c r="F30" t="n">
        <v>17.16</v>
      </c>
      <c r="G30" t="n">
        <v>1.2</v>
      </c>
      <c r="H30" t="n">
        <v>4</v>
      </c>
      <c r="I30" t="n">
        <v>1</v>
      </c>
      <c r="J30" t="n">
        <v>-1</v>
      </c>
      <c r="K30" t="n">
        <v>-1</v>
      </c>
      <c r="L30">
        <f>HYPERLINK("https://www.defined.fi/sol/7FpRrGxukh83X2x15N7A2t6v5jPekx96udNKUEb8pump?maker=2QygD8bDsfK1XCAnFxFtpPddzbJbamhXvKqcLQ8cELzE","https://www.defined.fi/sol/7FpRrGxukh83X2x15N7A2t6v5jPekx96udNKUEb8pump?maker=2QygD8bDsfK1XCAnFxFtpPddzbJbamhXvKqcLQ8cELzE")</f>
        <v/>
      </c>
      <c r="M30">
        <f>HYPERLINK("https://dexscreener.com/solana/7FpRrGxukh83X2x15N7A2t6v5jPekx96udNKUEb8pump?maker=2QygD8bDsfK1XCAnFxFtpPddzbJbamhXvKqcLQ8cELzE","https://dexscreener.com/solana/7FpRrGxukh83X2x15N7A2t6v5jPekx96udNKUEb8pump?maker=2QygD8bDsfK1XCAnFxFtpPddzbJbamhXvKqcLQ8cELzE")</f>
        <v/>
      </c>
    </row>
    <row r="31">
      <c r="A31" t="inlineStr">
        <is>
          <t>AUQmeCUyRPk2iGJewBwpXaUKUEAhvFnh6qyQSBAapump</t>
        </is>
      </c>
      <c r="B31" t="inlineStr">
        <is>
          <t>unknown_AUQm</t>
        </is>
      </c>
      <c r="C31" t="n">
        <v>0</v>
      </c>
      <c r="D31" t="n">
        <v>-3.84</v>
      </c>
      <c r="E31" t="n">
        <v>-0.53</v>
      </c>
      <c r="F31" t="n">
        <v>7.28</v>
      </c>
      <c r="G31" t="n">
        <v>3.44</v>
      </c>
      <c r="H31" t="n">
        <v>3</v>
      </c>
      <c r="I31" t="n">
        <v>1</v>
      </c>
      <c r="J31" t="n">
        <v>-1</v>
      </c>
      <c r="K31" t="n">
        <v>-1</v>
      </c>
      <c r="L31">
        <f>HYPERLINK("https://www.defined.fi/sol/AUQmeCUyRPk2iGJewBwpXaUKUEAhvFnh6qyQSBAapump?maker=2QygD8bDsfK1XCAnFxFtpPddzbJbamhXvKqcLQ8cELzE","https://www.defined.fi/sol/AUQmeCUyRPk2iGJewBwpXaUKUEAhvFnh6qyQSBAapump?maker=2QygD8bDsfK1XCAnFxFtpPddzbJbamhXvKqcLQ8cELzE")</f>
        <v/>
      </c>
      <c r="M31">
        <f>HYPERLINK("https://dexscreener.com/solana/AUQmeCUyRPk2iGJewBwpXaUKUEAhvFnh6qyQSBAapump?maker=2QygD8bDsfK1XCAnFxFtpPddzbJbamhXvKqcLQ8cELzE","https://dexscreener.com/solana/AUQmeCUyRPk2iGJewBwpXaUKUEAhvFnh6qyQSBAapump?maker=2QygD8bDsfK1XCAnFxFtpPddzbJbamhXvKqcLQ8cELzE")</f>
        <v/>
      </c>
    </row>
    <row r="32">
      <c r="A32" t="inlineStr">
        <is>
          <t>9BeYpJQeAeNrwrmzRoKWHZsE55u5yaFJeM9YBYEpump</t>
        </is>
      </c>
      <c r="B32" t="inlineStr">
        <is>
          <t>BLOBFROG</t>
        </is>
      </c>
      <c r="C32" t="n">
        <v>0</v>
      </c>
      <c r="D32" t="n">
        <v>1.38</v>
      </c>
      <c r="E32" t="n">
        <v>-1</v>
      </c>
      <c r="F32" t="n">
        <v>2.89</v>
      </c>
      <c r="G32" t="n">
        <v>4.26</v>
      </c>
      <c r="H32" t="n">
        <v>1</v>
      </c>
      <c r="I32" t="n">
        <v>1</v>
      </c>
      <c r="J32" t="n">
        <v>-1</v>
      </c>
      <c r="K32" t="n">
        <v>-1</v>
      </c>
      <c r="L32">
        <f>HYPERLINK("https://www.defined.fi/sol/9BeYpJQeAeNrwrmzRoKWHZsE55u5yaFJeM9YBYEpump?maker=2QygD8bDsfK1XCAnFxFtpPddzbJbamhXvKqcLQ8cELzE","https://www.defined.fi/sol/9BeYpJQeAeNrwrmzRoKWHZsE55u5yaFJeM9YBYEpump?maker=2QygD8bDsfK1XCAnFxFtpPddzbJbamhXvKqcLQ8cELzE")</f>
        <v/>
      </c>
      <c r="M32">
        <f>HYPERLINK("https://dexscreener.com/solana/9BeYpJQeAeNrwrmzRoKWHZsE55u5yaFJeM9YBYEpump?maker=2QygD8bDsfK1XCAnFxFtpPddzbJbamhXvKqcLQ8cELzE","https://dexscreener.com/solana/9BeYpJQeAeNrwrmzRoKWHZsE55u5yaFJeM9YBYEpump?maker=2QygD8bDsfK1XCAnFxFtpPddzbJbamhXvKqcLQ8cELzE")</f>
        <v/>
      </c>
    </row>
    <row r="33">
      <c r="A33" t="inlineStr">
        <is>
          <t>BJbuoANLCxGirfR6LzMFmrJLyxJ15M3XULoNLhKppump</t>
        </is>
      </c>
      <c r="B33" t="inlineStr">
        <is>
          <t>sadasant</t>
        </is>
      </c>
      <c r="C33" t="n">
        <v>0</v>
      </c>
      <c r="D33" t="n">
        <v>-0.227</v>
      </c>
      <c r="E33" t="n">
        <v>-1</v>
      </c>
      <c r="F33" t="n">
        <v>1.45</v>
      </c>
      <c r="G33" t="n">
        <v>1.22</v>
      </c>
      <c r="H33" t="n">
        <v>1</v>
      </c>
      <c r="I33" t="n">
        <v>1</v>
      </c>
      <c r="J33" t="n">
        <v>-1</v>
      </c>
      <c r="K33" t="n">
        <v>-1</v>
      </c>
      <c r="L33">
        <f>HYPERLINK("https://www.defined.fi/sol/BJbuoANLCxGirfR6LzMFmrJLyxJ15M3XULoNLhKppump?maker=2QygD8bDsfK1XCAnFxFtpPddzbJbamhXvKqcLQ8cELzE","https://www.defined.fi/sol/BJbuoANLCxGirfR6LzMFmrJLyxJ15M3XULoNLhKppump?maker=2QygD8bDsfK1XCAnFxFtpPddzbJbamhXvKqcLQ8cELzE")</f>
        <v/>
      </c>
      <c r="M33">
        <f>HYPERLINK("https://dexscreener.com/solana/BJbuoANLCxGirfR6LzMFmrJLyxJ15M3XULoNLhKppump?maker=2QygD8bDsfK1XCAnFxFtpPddzbJbamhXvKqcLQ8cELzE","https://dexscreener.com/solana/BJbuoANLCxGirfR6LzMFmrJLyxJ15M3XULoNLhKppump?maker=2QygD8bDsfK1XCAnFxFtpPddzbJbamhXvKqcLQ8cELzE")</f>
        <v/>
      </c>
    </row>
    <row r="34">
      <c r="A34" t="inlineStr">
        <is>
          <t>AZkGb7srtbWYs1P8XqxjntV1V1hKSQwuL2Tp9b4ipump</t>
        </is>
      </c>
      <c r="B34" t="inlineStr">
        <is>
          <t>ANNA</t>
        </is>
      </c>
      <c r="C34" t="n">
        <v>0</v>
      </c>
      <c r="D34" t="n">
        <v>1.2</v>
      </c>
      <c r="E34" t="n">
        <v>-1</v>
      </c>
      <c r="F34" t="n">
        <v>1.45</v>
      </c>
      <c r="G34" t="n">
        <v>2.65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HYPERLINK("https://www.defined.fi/sol/AZkGb7srtbWYs1P8XqxjntV1V1hKSQwuL2Tp9b4ipump?maker=2QygD8bDsfK1XCAnFxFtpPddzbJbamhXvKqcLQ8cELzE","https://www.defined.fi/sol/AZkGb7srtbWYs1P8XqxjntV1V1hKSQwuL2Tp9b4ipump?maker=2QygD8bDsfK1XCAnFxFtpPddzbJbamhXvKqcLQ8cELzE")</f>
        <v/>
      </c>
      <c r="M34">
        <f>HYPERLINK("https://dexscreener.com/solana/AZkGb7srtbWYs1P8XqxjntV1V1hKSQwuL2Tp9b4ipump?maker=2QygD8bDsfK1XCAnFxFtpPddzbJbamhXvKqcLQ8cELzE","https://dexscreener.com/solana/AZkGb7srtbWYs1P8XqxjntV1V1hKSQwuL2Tp9b4ipump?maker=2QygD8bDsfK1XCAnFxFtpPddzbJbamhXvKqcLQ8cELzE")</f>
        <v/>
      </c>
    </row>
    <row r="35">
      <c r="A35" t="inlineStr">
        <is>
          <t>AigHj9MEZq3Y1TqbbGx5KPxHpTWNAt2ZpMKDFUiEpump</t>
        </is>
      </c>
      <c r="B35" t="inlineStr">
        <is>
          <t>Sheep</t>
        </is>
      </c>
      <c r="C35" t="n">
        <v>0</v>
      </c>
      <c r="D35" t="n">
        <v>-10.43</v>
      </c>
      <c r="E35" t="n">
        <v>-0.59</v>
      </c>
      <c r="F35" t="n">
        <v>17.53</v>
      </c>
      <c r="G35" t="n">
        <v>7.1</v>
      </c>
      <c r="H35" t="n">
        <v>3</v>
      </c>
      <c r="I35" t="n">
        <v>1</v>
      </c>
      <c r="J35" t="n">
        <v>-1</v>
      </c>
      <c r="K35" t="n">
        <v>-1</v>
      </c>
      <c r="L35">
        <f>HYPERLINK("https://www.defined.fi/sol/AigHj9MEZq3Y1TqbbGx5KPxHpTWNAt2ZpMKDFUiEpump?maker=2QygD8bDsfK1XCAnFxFtpPddzbJbamhXvKqcLQ8cELzE","https://www.defined.fi/sol/AigHj9MEZq3Y1TqbbGx5KPxHpTWNAt2ZpMKDFUiEpump?maker=2QygD8bDsfK1XCAnFxFtpPddzbJbamhXvKqcLQ8cELzE")</f>
        <v/>
      </c>
      <c r="M35">
        <f>HYPERLINK("https://dexscreener.com/solana/AigHj9MEZq3Y1TqbbGx5KPxHpTWNAt2ZpMKDFUiEpump?maker=2QygD8bDsfK1XCAnFxFtpPddzbJbamhXvKqcLQ8cELzE","https://dexscreener.com/solana/AigHj9MEZq3Y1TqbbGx5KPxHpTWNAt2ZpMKDFUiEpump?maker=2QygD8bDsfK1XCAnFxFtpPddzbJbamhXvKqcLQ8cELzE")</f>
        <v/>
      </c>
    </row>
    <row r="36">
      <c r="A36" t="inlineStr">
        <is>
          <t>8YSTt9qbkMD1gboEnRmTrscVoZ8i8CDh8vf1XBcdpump</t>
        </is>
      </c>
      <c r="B36" t="inlineStr">
        <is>
          <t>miri</t>
        </is>
      </c>
      <c r="C36" t="n">
        <v>0</v>
      </c>
      <c r="D36" t="n">
        <v>29.81</v>
      </c>
      <c r="E36" t="n">
        <v>9.880000000000001</v>
      </c>
      <c r="F36" t="n">
        <v>4.34</v>
      </c>
      <c r="G36" t="n">
        <v>32.83</v>
      </c>
      <c r="H36" t="n">
        <v>3</v>
      </c>
      <c r="I36" t="n">
        <v>2</v>
      </c>
      <c r="J36" t="n">
        <v>-1</v>
      </c>
      <c r="K36" t="n">
        <v>-1</v>
      </c>
      <c r="L36">
        <f>HYPERLINK("https://www.defined.fi/sol/8YSTt9qbkMD1gboEnRmTrscVoZ8i8CDh8vf1XBcdpump?maker=2QygD8bDsfK1XCAnFxFtpPddzbJbamhXvKqcLQ8cELzE","https://www.defined.fi/sol/8YSTt9qbkMD1gboEnRmTrscVoZ8i8CDh8vf1XBcdpump?maker=2QygD8bDsfK1XCAnFxFtpPddzbJbamhXvKqcLQ8cELzE")</f>
        <v/>
      </c>
      <c r="M36">
        <f>HYPERLINK("https://dexscreener.com/solana/8YSTt9qbkMD1gboEnRmTrscVoZ8i8CDh8vf1XBcdpump?maker=2QygD8bDsfK1XCAnFxFtpPddzbJbamhXvKqcLQ8cELzE","https://dexscreener.com/solana/8YSTt9qbkMD1gboEnRmTrscVoZ8i8CDh8vf1XBcdpump?maker=2QygD8bDsfK1XCAnFxFtpPddzbJbamhXvKqcLQ8cELzE")</f>
        <v/>
      </c>
    </row>
    <row r="37">
      <c r="A37" t="inlineStr">
        <is>
          <t>A17gzfib2UaxteKXzMK37G4AtVqYKRqRLT54aDjYpump</t>
        </is>
      </c>
      <c r="B37" t="inlineStr">
        <is>
          <t>EREBUS</t>
        </is>
      </c>
      <c r="C37" t="n">
        <v>0</v>
      </c>
      <c r="D37" t="n">
        <v>219.2</v>
      </c>
      <c r="E37" t="n">
        <v>13</v>
      </c>
      <c r="F37" t="n">
        <v>44.58</v>
      </c>
      <c r="G37" t="n">
        <v>235.05</v>
      </c>
      <c r="H37" t="n">
        <v>9</v>
      </c>
      <c r="I37" t="n">
        <v>13</v>
      </c>
      <c r="J37" t="n">
        <v>-1</v>
      </c>
      <c r="K37" t="n">
        <v>-1</v>
      </c>
      <c r="L37">
        <f>HYPERLINK("https://www.defined.fi/sol/A17gzfib2UaxteKXzMK37G4AtVqYKRqRLT54aDjYpump?maker=2QygD8bDsfK1XCAnFxFtpPddzbJbamhXvKqcLQ8cELzE","https://www.defined.fi/sol/A17gzfib2UaxteKXzMK37G4AtVqYKRqRLT54aDjYpump?maker=2QygD8bDsfK1XCAnFxFtpPddzbJbamhXvKqcLQ8cELzE")</f>
        <v/>
      </c>
      <c r="M37">
        <f>HYPERLINK("https://dexscreener.com/solana/A17gzfib2UaxteKXzMK37G4AtVqYKRqRLT54aDjYpump?maker=2QygD8bDsfK1XCAnFxFtpPddzbJbamhXvKqcLQ8cELzE","https://dexscreener.com/solana/A17gzfib2UaxteKXzMK37G4AtVqYKRqRLT54aDjYpump?maker=2QygD8bDsfK1XCAnFxFtpPddzbJbamhXvKqcLQ8cELzE")</f>
        <v/>
      </c>
    </row>
    <row r="38">
      <c r="A38" t="inlineStr">
        <is>
          <t>EAHjKS4RhDsnwdCWw6F7UZsFWG5iBTttzGybZKNYpump</t>
        </is>
      </c>
      <c r="B38" t="inlineStr">
        <is>
          <t>LOTUS</t>
        </is>
      </c>
      <c r="C38" t="n">
        <v>1</v>
      </c>
      <c r="D38" t="n">
        <v>2.92</v>
      </c>
      <c r="E38" t="n">
        <v>-1</v>
      </c>
      <c r="F38" t="n">
        <v>2.88</v>
      </c>
      <c r="G38" t="n">
        <v>5.8</v>
      </c>
      <c r="H38" t="n">
        <v>1</v>
      </c>
      <c r="I38" t="n">
        <v>2</v>
      </c>
      <c r="J38" t="n">
        <v>-1</v>
      </c>
      <c r="K38" t="n">
        <v>-1</v>
      </c>
      <c r="L38">
        <f>HYPERLINK("https://www.defined.fi/sol/EAHjKS4RhDsnwdCWw6F7UZsFWG5iBTttzGybZKNYpump?maker=2QygD8bDsfK1XCAnFxFtpPddzbJbamhXvKqcLQ8cELzE","https://www.defined.fi/sol/EAHjKS4RhDsnwdCWw6F7UZsFWG5iBTttzGybZKNYpump?maker=2QygD8bDsfK1XCAnFxFtpPddzbJbamhXvKqcLQ8cELzE")</f>
        <v/>
      </c>
      <c r="M38">
        <f>HYPERLINK("https://dexscreener.com/solana/EAHjKS4RhDsnwdCWw6F7UZsFWG5iBTttzGybZKNYpump?maker=2QygD8bDsfK1XCAnFxFtpPddzbJbamhXvKqcLQ8cELzE","https://dexscreener.com/solana/EAHjKS4RhDsnwdCWw6F7UZsFWG5iBTttzGybZKNYpump?maker=2QygD8bDsfK1XCAnFxFtpPddzbJbamhXvKqcLQ8cELzE")</f>
        <v/>
      </c>
    </row>
    <row r="39">
      <c r="A39" t="inlineStr">
        <is>
          <t>CJQdUmGyM2FJNkobY4WsG3KMzZrWAGegX1gpJtLspump</t>
        </is>
      </c>
      <c r="B39" t="inlineStr">
        <is>
          <t>KROMEM</t>
        </is>
      </c>
      <c r="C39" t="n">
        <v>1</v>
      </c>
      <c r="D39" t="n">
        <v>-15.91</v>
      </c>
      <c r="E39" t="n">
        <v>-0.71</v>
      </c>
      <c r="F39" t="n">
        <v>22.27</v>
      </c>
      <c r="G39" t="n">
        <v>6.36</v>
      </c>
      <c r="H39" t="n">
        <v>5</v>
      </c>
      <c r="I39" t="n">
        <v>2</v>
      </c>
      <c r="J39" t="n">
        <v>-1</v>
      </c>
      <c r="K39" t="n">
        <v>-1</v>
      </c>
      <c r="L39">
        <f>HYPERLINK("https://www.defined.fi/sol/CJQdUmGyM2FJNkobY4WsG3KMzZrWAGegX1gpJtLspump?maker=2QygD8bDsfK1XCAnFxFtpPddzbJbamhXvKqcLQ8cELzE","https://www.defined.fi/sol/CJQdUmGyM2FJNkobY4WsG3KMzZrWAGegX1gpJtLspump?maker=2QygD8bDsfK1XCAnFxFtpPddzbJbamhXvKqcLQ8cELzE")</f>
        <v/>
      </c>
      <c r="M39">
        <f>HYPERLINK("https://dexscreener.com/solana/CJQdUmGyM2FJNkobY4WsG3KMzZrWAGegX1gpJtLspump?maker=2QygD8bDsfK1XCAnFxFtpPddzbJbamhXvKqcLQ8cELzE","https://dexscreener.com/solana/CJQdUmGyM2FJNkobY4WsG3KMzZrWAGegX1gpJtLspump?maker=2QygD8bDsfK1XCAnFxFtpPddzbJbamhXvKqcLQ8cELzE")</f>
        <v/>
      </c>
    </row>
    <row r="40">
      <c r="A40" t="inlineStr">
        <is>
          <t>34MffWmj8AuZ71T4fuE8pFgZxKEo3u2nxe9pJQ8Ppump</t>
        </is>
      </c>
      <c r="B40" t="inlineStr">
        <is>
          <t>Ford</t>
        </is>
      </c>
      <c r="C40" t="n">
        <v>1</v>
      </c>
      <c r="D40" t="n">
        <v>-10.85</v>
      </c>
      <c r="E40" t="n">
        <v>-0.83</v>
      </c>
      <c r="F40" t="n">
        <v>13.07</v>
      </c>
      <c r="G40" t="n">
        <v>2.22</v>
      </c>
      <c r="H40" t="n">
        <v>4</v>
      </c>
      <c r="I40" t="n">
        <v>1</v>
      </c>
      <c r="J40" t="n">
        <v>-1</v>
      </c>
      <c r="K40" t="n">
        <v>-1</v>
      </c>
      <c r="L40">
        <f>HYPERLINK("https://www.defined.fi/sol/34MffWmj8AuZ71T4fuE8pFgZxKEo3u2nxe9pJQ8Ppump?maker=2QygD8bDsfK1XCAnFxFtpPddzbJbamhXvKqcLQ8cELzE","https://www.defined.fi/sol/34MffWmj8AuZ71T4fuE8pFgZxKEo3u2nxe9pJQ8Ppump?maker=2QygD8bDsfK1XCAnFxFtpPddzbJbamhXvKqcLQ8cELzE")</f>
        <v/>
      </c>
      <c r="M40">
        <f>HYPERLINK("https://dexscreener.com/solana/34MffWmj8AuZ71T4fuE8pFgZxKEo3u2nxe9pJQ8Ppump?maker=2QygD8bDsfK1XCAnFxFtpPddzbJbamhXvKqcLQ8cELzE","https://dexscreener.com/solana/34MffWmj8AuZ71T4fuE8pFgZxKEo3u2nxe9pJQ8Ppump?maker=2QygD8bDsfK1XCAnFxFtpPddzbJbamhXvKqcLQ8cELzE")</f>
        <v/>
      </c>
    </row>
    <row r="41">
      <c r="A41" t="inlineStr">
        <is>
          <t>7XTBPLyRXFB4Vs1cXMVaeHFN4hQPL7JZHVV2A54Dpump</t>
        </is>
      </c>
      <c r="B41" t="inlineStr">
        <is>
          <t>EXONUMIA</t>
        </is>
      </c>
      <c r="C41" t="n">
        <v>1</v>
      </c>
      <c r="D41" t="n">
        <v>1.7</v>
      </c>
      <c r="E41" t="n">
        <v>0.05</v>
      </c>
      <c r="F41" t="n">
        <v>36.33</v>
      </c>
      <c r="G41" t="n">
        <v>36.34</v>
      </c>
      <c r="H41" t="n">
        <v>9</v>
      </c>
      <c r="I41" t="n">
        <v>3</v>
      </c>
      <c r="J41" t="n">
        <v>-1</v>
      </c>
      <c r="K41" t="n">
        <v>-1</v>
      </c>
      <c r="L41">
        <f>HYPERLINK("https://www.defined.fi/sol/7XTBPLyRXFB4Vs1cXMVaeHFN4hQPL7JZHVV2A54Dpump?maker=2QygD8bDsfK1XCAnFxFtpPddzbJbamhXvKqcLQ8cELzE","https://www.defined.fi/sol/7XTBPLyRXFB4Vs1cXMVaeHFN4hQPL7JZHVV2A54Dpump?maker=2QygD8bDsfK1XCAnFxFtpPddzbJbamhXvKqcLQ8cELzE")</f>
        <v/>
      </c>
      <c r="M41">
        <f>HYPERLINK("https://dexscreener.com/solana/7XTBPLyRXFB4Vs1cXMVaeHFN4hQPL7JZHVV2A54Dpump?maker=2QygD8bDsfK1XCAnFxFtpPddzbJbamhXvKqcLQ8cELzE","https://dexscreener.com/solana/7XTBPLyRXFB4Vs1cXMVaeHFN4hQPL7JZHVV2A54Dpump?maker=2QygD8bDsfK1XCAnFxFtpPddzbJbamhXvKqcLQ8cELzE")</f>
        <v/>
      </c>
    </row>
    <row r="42">
      <c r="A42" t="inlineStr">
        <is>
          <t>E9Ni6eJLE1nFfqYi5bFzRHAB4NgmEqtdii45BkW1pump</t>
        </is>
      </c>
      <c r="B42" t="inlineStr">
        <is>
          <t>ALMO</t>
        </is>
      </c>
      <c r="C42" t="n">
        <v>1</v>
      </c>
      <c r="D42" t="n">
        <v>-2.28</v>
      </c>
      <c r="E42" t="n">
        <v>-0.52</v>
      </c>
      <c r="F42" t="n">
        <v>4.36</v>
      </c>
      <c r="G42" t="n">
        <v>2.08</v>
      </c>
      <c r="H42" t="n">
        <v>2</v>
      </c>
      <c r="I42" t="n">
        <v>1</v>
      </c>
      <c r="J42" t="n">
        <v>-1</v>
      </c>
      <c r="K42" t="n">
        <v>-1</v>
      </c>
      <c r="L42">
        <f>HYPERLINK("https://www.defined.fi/sol/E9Ni6eJLE1nFfqYi5bFzRHAB4NgmEqtdii45BkW1pump?maker=2QygD8bDsfK1XCAnFxFtpPddzbJbamhXvKqcLQ8cELzE","https://www.defined.fi/sol/E9Ni6eJLE1nFfqYi5bFzRHAB4NgmEqtdii45BkW1pump?maker=2QygD8bDsfK1XCAnFxFtpPddzbJbamhXvKqcLQ8cELzE")</f>
        <v/>
      </c>
      <c r="M42">
        <f>HYPERLINK("https://dexscreener.com/solana/E9Ni6eJLE1nFfqYi5bFzRHAB4NgmEqtdii45BkW1pump?maker=2QygD8bDsfK1XCAnFxFtpPddzbJbamhXvKqcLQ8cELzE","https://dexscreener.com/solana/E9Ni6eJLE1nFfqYi5bFzRHAB4NgmEqtdii45BkW1pump?maker=2QygD8bDsfK1XCAnFxFtpPddzbJbamhXvKqcLQ8cELzE")</f>
        <v/>
      </c>
    </row>
    <row r="43">
      <c r="A43" t="inlineStr">
        <is>
          <t>FNkNdDR6WNLDNQzLMRzMuAqSKV7u55wtFDymCUbHpump</t>
        </is>
      </c>
      <c r="B43" t="inlineStr">
        <is>
          <t>RTC</t>
        </is>
      </c>
      <c r="C43" t="n">
        <v>1</v>
      </c>
      <c r="D43" t="n">
        <v>-2.09</v>
      </c>
      <c r="E43" t="n">
        <v>-1</v>
      </c>
      <c r="F43" t="n">
        <v>3.84</v>
      </c>
      <c r="G43" t="n">
        <v>1.75</v>
      </c>
      <c r="H43" t="n">
        <v>3</v>
      </c>
      <c r="I43" t="n">
        <v>1</v>
      </c>
      <c r="J43" t="n">
        <v>-1</v>
      </c>
      <c r="K43" t="n">
        <v>-1</v>
      </c>
      <c r="L43">
        <f>HYPERLINK("https://www.defined.fi/sol/FNkNdDR6WNLDNQzLMRzMuAqSKV7u55wtFDymCUbHpump?maker=2QygD8bDsfK1XCAnFxFtpPddzbJbamhXvKqcLQ8cELzE","https://www.defined.fi/sol/FNkNdDR6WNLDNQzLMRzMuAqSKV7u55wtFDymCUbHpump?maker=2QygD8bDsfK1XCAnFxFtpPddzbJbamhXvKqcLQ8cELzE")</f>
        <v/>
      </c>
      <c r="M43">
        <f>HYPERLINK("https://dexscreener.com/solana/FNkNdDR6WNLDNQzLMRzMuAqSKV7u55wtFDymCUbHpump?maker=2QygD8bDsfK1XCAnFxFtpPddzbJbamhXvKqcLQ8cELzE","https://dexscreener.com/solana/FNkNdDR6WNLDNQzLMRzMuAqSKV7u55wtFDymCUbHpump?maker=2QygD8bDsfK1XCAnFxFtpPddzbJbamhXvKqcLQ8cELzE")</f>
        <v/>
      </c>
    </row>
    <row r="44">
      <c r="A44" t="inlineStr">
        <is>
          <t>9acao34pbXW8qjTM7HoCQBqoe1neig2yMa3UYL5Epump</t>
        </is>
      </c>
      <c r="B44" t="inlineStr">
        <is>
          <t>MIRI</t>
        </is>
      </c>
      <c r="C44" t="n">
        <v>1</v>
      </c>
      <c r="D44" t="n">
        <v>-3.03</v>
      </c>
      <c r="E44" t="n">
        <v>-1</v>
      </c>
      <c r="F44" t="n">
        <v>4.32</v>
      </c>
      <c r="G44" t="n">
        <v>1.29</v>
      </c>
      <c r="H44" t="n">
        <v>2</v>
      </c>
      <c r="I44" t="n">
        <v>1</v>
      </c>
      <c r="J44" t="n">
        <v>-1</v>
      </c>
      <c r="K44" t="n">
        <v>-1</v>
      </c>
      <c r="L44">
        <f>HYPERLINK("https://www.defined.fi/sol/9acao34pbXW8qjTM7HoCQBqoe1neig2yMa3UYL5Epump?maker=2QygD8bDsfK1XCAnFxFtpPddzbJbamhXvKqcLQ8cELzE","https://www.defined.fi/sol/9acao34pbXW8qjTM7HoCQBqoe1neig2yMa3UYL5Epump?maker=2QygD8bDsfK1XCAnFxFtpPddzbJbamhXvKqcLQ8cELzE")</f>
        <v/>
      </c>
      <c r="M44">
        <f>HYPERLINK("https://dexscreener.com/solana/9acao34pbXW8qjTM7HoCQBqoe1neig2yMa3UYL5Epump?maker=2QygD8bDsfK1XCAnFxFtpPddzbJbamhXvKqcLQ8cELzE","https://dexscreener.com/solana/9acao34pbXW8qjTM7HoCQBqoe1neig2yMa3UYL5Epump?maker=2QygD8bDsfK1XCAnFxFtpPddzbJbamhXvKqcLQ8cELzE")</f>
        <v/>
      </c>
    </row>
    <row r="45">
      <c r="A45" t="inlineStr">
        <is>
          <t>A2FmZ8vC6NAtJCA5ZSKtR88xuTRscbCMLbZb8m4Hpump</t>
        </is>
      </c>
      <c r="B45" t="inlineStr">
        <is>
          <t>gooneragi</t>
        </is>
      </c>
      <c r="C45" t="n">
        <v>1</v>
      </c>
      <c r="D45" t="n">
        <v>-0.614</v>
      </c>
      <c r="E45" t="n">
        <v>-1</v>
      </c>
      <c r="F45" t="n">
        <v>1.94</v>
      </c>
      <c r="G45" t="n">
        <v>1.32</v>
      </c>
      <c r="H45" t="n">
        <v>1</v>
      </c>
      <c r="I45" t="n">
        <v>1</v>
      </c>
      <c r="J45" t="n">
        <v>-1</v>
      </c>
      <c r="K45" t="n">
        <v>-1</v>
      </c>
      <c r="L45">
        <f>HYPERLINK("https://www.defined.fi/sol/A2FmZ8vC6NAtJCA5ZSKtR88xuTRscbCMLbZb8m4Hpump?maker=2QygD8bDsfK1XCAnFxFtpPddzbJbamhXvKqcLQ8cELzE","https://www.defined.fi/sol/A2FmZ8vC6NAtJCA5ZSKtR88xuTRscbCMLbZb8m4Hpump?maker=2QygD8bDsfK1XCAnFxFtpPddzbJbamhXvKqcLQ8cELzE")</f>
        <v/>
      </c>
      <c r="M45">
        <f>HYPERLINK("https://dexscreener.com/solana/A2FmZ8vC6NAtJCA5ZSKtR88xuTRscbCMLbZb8m4Hpump?maker=2QygD8bDsfK1XCAnFxFtpPddzbJbamhXvKqcLQ8cELzE","https://dexscreener.com/solana/A2FmZ8vC6NAtJCA5ZSKtR88xuTRscbCMLbZb8m4Hpump?maker=2QygD8bDsfK1XCAnFxFtpPddzbJbamhXvKqcLQ8cELzE")</f>
        <v/>
      </c>
    </row>
    <row r="46">
      <c r="A46" t="inlineStr">
        <is>
          <t>5CG18Ag4hqvNeB8ksSBsL58tDzSyTxyiXit3nUfMpump</t>
        </is>
      </c>
      <c r="B46" t="inlineStr">
        <is>
          <t>Visa</t>
        </is>
      </c>
      <c r="C46" t="n">
        <v>1</v>
      </c>
      <c r="D46" t="n">
        <v>0</v>
      </c>
      <c r="E46" t="n">
        <v>-1</v>
      </c>
      <c r="F46" t="n">
        <v>2.9</v>
      </c>
      <c r="G46" t="n">
        <v>2.9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HYPERLINK("https://www.defined.fi/sol/5CG18Ag4hqvNeB8ksSBsL58tDzSyTxyiXit3nUfMpump?maker=2QygD8bDsfK1XCAnFxFtpPddzbJbamhXvKqcLQ8cELzE","https://www.defined.fi/sol/5CG18Ag4hqvNeB8ksSBsL58tDzSyTxyiXit3nUfMpump?maker=2QygD8bDsfK1XCAnFxFtpPddzbJbamhXvKqcLQ8cELzE")</f>
        <v/>
      </c>
      <c r="M46">
        <f>HYPERLINK("https://dexscreener.com/solana/5CG18Ag4hqvNeB8ksSBsL58tDzSyTxyiXit3nUfMpump?maker=2QygD8bDsfK1XCAnFxFtpPddzbJbamhXvKqcLQ8cELzE","https://dexscreener.com/solana/5CG18Ag4hqvNeB8ksSBsL58tDzSyTxyiXit3nUfMpump?maker=2QygD8bDsfK1XCAnFxFtpPddzbJbamhXvKqcLQ8cELzE")</f>
        <v/>
      </c>
    </row>
    <row r="47">
      <c r="A47" t="inlineStr">
        <is>
          <t>79zER84VHcQKmmnsjaHtZ6T5sDFsejy9z6YWR5smpump</t>
        </is>
      </c>
      <c r="B47" t="inlineStr">
        <is>
          <t>Thebes</t>
        </is>
      </c>
      <c r="C47" t="n">
        <v>1</v>
      </c>
      <c r="D47" t="n">
        <v>-8.83</v>
      </c>
      <c r="E47" t="n">
        <v>-0.73</v>
      </c>
      <c r="F47" t="n">
        <v>12.16</v>
      </c>
      <c r="G47" t="n">
        <v>3.33</v>
      </c>
      <c r="H47" t="n">
        <v>5</v>
      </c>
      <c r="I47" t="n">
        <v>1</v>
      </c>
      <c r="J47" t="n">
        <v>-1</v>
      </c>
      <c r="K47" t="n">
        <v>-1</v>
      </c>
      <c r="L47">
        <f>HYPERLINK("https://www.defined.fi/sol/79zER84VHcQKmmnsjaHtZ6T5sDFsejy9z6YWR5smpump?maker=2QygD8bDsfK1XCAnFxFtpPddzbJbamhXvKqcLQ8cELzE","https://www.defined.fi/sol/79zER84VHcQKmmnsjaHtZ6T5sDFsejy9z6YWR5smpump?maker=2QygD8bDsfK1XCAnFxFtpPddzbJbamhXvKqcLQ8cELzE")</f>
        <v/>
      </c>
      <c r="M47">
        <f>HYPERLINK("https://dexscreener.com/solana/79zER84VHcQKmmnsjaHtZ6T5sDFsejy9z6YWR5smpump?maker=2QygD8bDsfK1XCAnFxFtpPddzbJbamhXvKqcLQ8cELzE","https://dexscreener.com/solana/79zER84VHcQKmmnsjaHtZ6T5sDFsejy9z6YWR5smpump?maker=2QygD8bDsfK1XCAnFxFtpPddzbJbamhXvKqcLQ8cELzE")</f>
        <v/>
      </c>
    </row>
    <row r="48">
      <c r="A48" t="inlineStr">
        <is>
          <t>2seocjQhLh9VbCcsHrzuii41poi6QtKsa49kMjEapump</t>
        </is>
      </c>
      <c r="B48" t="inlineStr">
        <is>
          <t>0x440x46</t>
        </is>
      </c>
      <c r="C48" t="n">
        <v>1</v>
      </c>
      <c r="D48" t="n">
        <v>0</v>
      </c>
      <c r="E48" t="n">
        <v>-1</v>
      </c>
      <c r="F48" t="n">
        <v>3.86</v>
      </c>
      <c r="G48" t="n">
        <v>3.86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HYPERLINK("https://www.defined.fi/sol/2seocjQhLh9VbCcsHrzuii41poi6QtKsa49kMjEapump?maker=2QygD8bDsfK1XCAnFxFtpPddzbJbamhXvKqcLQ8cELzE","https://www.defined.fi/sol/2seocjQhLh9VbCcsHrzuii41poi6QtKsa49kMjEapump?maker=2QygD8bDsfK1XCAnFxFtpPddzbJbamhXvKqcLQ8cELzE")</f>
        <v/>
      </c>
      <c r="M48">
        <f>HYPERLINK("https://dexscreener.com/solana/2seocjQhLh9VbCcsHrzuii41poi6QtKsa49kMjEapump?maker=2QygD8bDsfK1XCAnFxFtpPddzbJbamhXvKqcLQ8cELzE","https://dexscreener.com/solana/2seocjQhLh9VbCcsHrzuii41poi6QtKsa49kMjEapump?maker=2QygD8bDsfK1XCAnFxFtpPddzbJbamhXvKqcLQ8cELzE")</f>
        <v/>
      </c>
    </row>
    <row r="49">
      <c r="A49" t="inlineStr">
        <is>
          <t>2rpnBV4qiEeU1yEFNn1Xvar9yc4hqBLi3nUVxqazpump</t>
        </is>
      </c>
      <c r="B49" t="inlineStr">
        <is>
          <t>Inf</t>
        </is>
      </c>
      <c r="C49" t="n">
        <v>1</v>
      </c>
      <c r="D49" t="n">
        <v>0.198</v>
      </c>
      <c r="E49" t="n">
        <v>-1</v>
      </c>
      <c r="F49" t="n">
        <v>1.93</v>
      </c>
      <c r="G49" t="n">
        <v>2.12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HYPERLINK("https://www.defined.fi/sol/2rpnBV4qiEeU1yEFNn1Xvar9yc4hqBLi3nUVxqazpump?maker=2QygD8bDsfK1XCAnFxFtpPddzbJbamhXvKqcLQ8cELzE","https://www.defined.fi/sol/2rpnBV4qiEeU1yEFNn1Xvar9yc4hqBLi3nUVxqazpump?maker=2QygD8bDsfK1XCAnFxFtpPddzbJbamhXvKqcLQ8cELzE")</f>
        <v/>
      </c>
      <c r="M49">
        <f>HYPERLINK("https://dexscreener.com/solana/2rpnBV4qiEeU1yEFNn1Xvar9yc4hqBLi3nUVxqazpump?maker=2QygD8bDsfK1XCAnFxFtpPddzbJbamhXvKqcLQ8cELzE","https://dexscreener.com/solana/2rpnBV4qiEeU1yEFNn1Xvar9yc4hqBLi3nUVxqazpump?maker=2QygD8bDsfK1XCAnFxFtpPddzbJbamhXvKqcLQ8cELzE")</f>
        <v/>
      </c>
    </row>
    <row r="50">
      <c r="A50" t="inlineStr">
        <is>
          <t>2fxnqa2WVS8UxKwcs7r3xLhmxb2inVYPD8sRJUuQpump</t>
        </is>
      </c>
      <c r="B50" t="inlineStr">
        <is>
          <t>TOFU</t>
        </is>
      </c>
      <c r="C50" t="n">
        <v>1</v>
      </c>
      <c r="D50" t="n">
        <v>-28.2</v>
      </c>
      <c r="E50" t="n">
        <v>-0.9</v>
      </c>
      <c r="F50" t="n">
        <v>31.5</v>
      </c>
      <c r="G50" t="n">
        <v>3.27</v>
      </c>
      <c r="H50" t="n">
        <v>6</v>
      </c>
      <c r="I50" t="n">
        <v>1</v>
      </c>
      <c r="J50" t="n">
        <v>-1</v>
      </c>
      <c r="K50" t="n">
        <v>-1</v>
      </c>
      <c r="L50">
        <f>HYPERLINK("https://www.defined.fi/sol/2fxnqa2WVS8UxKwcs7r3xLhmxb2inVYPD8sRJUuQpump?maker=2QygD8bDsfK1XCAnFxFtpPddzbJbamhXvKqcLQ8cELzE","https://www.defined.fi/sol/2fxnqa2WVS8UxKwcs7r3xLhmxb2inVYPD8sRJUuQpump?maker=2QygD8bDsfK1XCAnFxFtpPddzbJbamhXvKqcLQ8cELzE")</f>
        <v/>
      </c>
      <c r="M50">
        <f>HYPERLINK("https://dexscreener.com/solana/2fxnqa2WVS8UxKwcs7r3xLhmxb2inVYPD8sRJUuQpump?maker=2QygD8bDsfK1XCAnFxFtpPddzbJbamhXvKqcLQ8cELzE","https://dexscreener.com/solana/2fxnqa2WVS8UxKwcs7r3xLhmxb2inVYPD8sRJUuQpump?maker=2QygD8bDsfK1XCAnFxFtpPddzbJbamhXvKqcLQ8cELzE")</f>
        <v/>
      </c>
    </row>
    <row r="51">
      <c r="A51" t="inlineStr">
        <is>
          <t>5EhamakRgqgwWdhtr5VLaxreEPjduXobKarZroWvpump</t>
        </is>
      </c>
      <c r="B51" t="inlineStr">
        <is>
          <t>UK665</t>
        </is>
      </c>
      <c r="C51" t="n">
        <v>1</v>
      </c>
      <c r="D51" t="n">
        <v>-13.85</v>
      </c>
      <c r="E51" t="n">
        <v>-0.78</v>
      </c>
      <c r="F51" t="n">
        <v>17.84</v>
      </c>
      <c r="G51" t="n">
        <v>3.99</v>
      </c>
      <c r="H51" t="n">
        <v>4</v>
      </c>
      <c r="I51" t="n">
        <v>1</v>
      </c>
      <c r="J51" t="n">
        <v>-1</v>
      </c>
      <c r="K51" t="n">
        <v>-1</v>
      </c>
      <c r="L51">
        <f>HYPERLINK("https://www.defined.fi/sol/5EhamakRgqgwWdhtr5VLaxreEPjduXobKarZroWvpump?maker=2QygD8bDsfK1XCAnFxFtpPddzbJbamhXvKqcLQ8cELzE","https://www.defined.fi/sol/5EhamakRgqgwWdhtr5VLaxreEPjduXobKarZroWvpump?maker=2QygD8bDsfK1XCAnFxFtpPddzbJbamhXvKqcLQ8cELzE")</f>
        <v/>
      </c>
      <c r="M51">
        <f>HYPERLINK("https://dexscreener.com/solana/5EhamakRgqgwWdhtr5VLaxreEPjduXobKarZroWvpump?maker=2QygD8bDsfK1XCAnFxFtpPddzbJbamhXvKqcLQ8cELzE","https://dexscreener.com/solana/5EhamakRgqgwWdhtr5VLaxreEPjduXobKarZroWvpump?maker=2QygD8bDsfK1XCAnFxFtpPddzbJbamhXvKqcLQ8cELzE")</f>
        <v/>
      </c>
    </row>
    <row r="52">
      <c r="A52" t="inlineStr">
        <is>
          <t>ETZDTrZp1tWSTPHf22cyUXiv5xGzXuBFEwJAsE8ypump</t>
        </is>
      </c>
      <c r="B52" t="inlineStr">
        <is>
          <t>xcog</t>
        </is>
      </c>
      <c r="C52" t="n">
        <v>1</v>
      </c>
      <c r="D52" t="n">
        <v>85.55</v>
      </c>
      <c r="E52" t="n">
        <v>18</v>
      </c>
      <c r="F52" t="n">
        <v>11.58</v>
      </c>
      <c r="G52" t="n">
        <v>90.08</v>
      </c>
      <c r="H52" t="n">
        <v>3</v>
      </c>
      <c r="I52" t="n">
        <v>2</v>
      </c>
      <c r="J52" t="n">
        <v>-1</v>
      </c>
      <c r="K52" t="n">
        <v>-1</v>
      </c>
      <c r="L52">
        <f>HYPERLINK("https://www.defined.fi/sol/ETZDTrZp1tWSTPHf22cyUXiv5xGzXuBFEwJAsE8ypump?maker=2QygD8bDsfK1XCAnFxFtpPddzbJbamhXvKqcLQ8cELzE","https://www.defined.fi/sol/ETZDTrZp1tWSTPHf22cyUXiv5xGzXuBFEwJAsE8ypump?maker=2QygD8bDsfK1XCAnFxFtpPddzbJbamhXvKqcLQ8cELzE")</f>
        <v/>
      </c>
      <c r="M52">
        <f>HYPERLINK("https://dexscreener.com/solana/ETZDTrZp1tWSTPHf22cyUXiv5xGzXuBFEwJAsE8ypump?maker=2QygD8bDsfK1XCAnFxFtpPddzbJbamhXvKqcLQ8cELzE","https://dexscreener.com/solana/ETZDTrZp1tWSTPHf22cyUXiv5xGzXuBFEwJAsE8ypump?maker=2QygD8bDsfK1XCAnFxFtpPddzbJbamhXvKqcLQ8cELzE")</f>
        <v/>
      </c>
    </row>
    <row r="53">
      <c r="A53" t="inlineStr">
        <is>
          <t>9hNhYXdJ18FJrqrMFbKkwrW2NQw5pL4qtFvx8BCspump</t>
        </is>
      </c>
      <c r="B53" t="inlineStr">
        <is>
          <t>BARDO</t>
        </is>
      </c>
      <c r="C53" t="n">
        <v>1</v>
      </c>
      <c r="D53" t="n">
        <v>-17.74</v>
      </c>
      <c r="E53" t="n">
        <v>-0.64</v>
      </c>
      <c r="F53" t="n">
        <v>27.91</v>
      </c>
      <c r="G53" t="n">
        <v>10.17</v>
      </c>
      <c r="H53" t="n">
        <v>9</v>
      </c>
      <c r="I53" t="n">
        <v>2</v>
      </c>
      <c r="J53" t="n">
        <v>-1</v>
      </c>
      <c r="K53" t="n">
        <v>-1</v>
      </c>
      <c r="L53">
        <f>HYPERLINK("https://www.defined.fi/sol/9hNhYXdJ18FJrqrMFbKkwrW2NQw5pL4qtFvx8BCspump?maker=2QygD8bDsfK1XCAnFxFtpPddzbJbamhXvKqcLQ8cELzE","https://www.defined.fi/sol/9hNhYXdJ18FJrqrMFbKkwrW2NQw5pL4qtFvx8BCspump?maker=2QygD8bDsfK1XCAnFxFtpPddzbJbamhXvKqcLQ8cELzE")</f>
        <v/>
      </c>
      <c r="M53">
        <f>HYPERLINK("https://dexscreener.com/solana/9hNhYXdJ18FJrqrMFbKkwrW2NQw5pL4qtFvx8BCspump?maker=2QygD8bDsfK1XCAnFxFtpPddzbJbamhXvKqcLQ8cELzE","https://dexscreener.com/solana/9hNhYXdJ18FJrqrMFbKkwrW2NQw5pL4qtFvx8BCspump?maker=2QygD8bDsfK1XCAnFxFtpPddzbJbamhXvKqcLQ8cELzE")</f>
        <v/>
      </c>
    </row>
    <row r="54">
      <c r="A54" t="inlineStr">
        <is>
          <t>3xHwUzpWFxsibZAsBdD5xR1Y2NBAp2DT4Kf3zYSjpump</t>
        </is>
      </c>
      <c r="B54" t="inlineStr">
        <is>
          <t>claudeopus</t>
        </is>
      </c>
      <c r="C54" t="n">
        <v>2</v>
      </c>
      <c r="D54" t="n">
        <v>0.856</v>
      </c>
      <c r="E54" t="n">
        <v>-1</v>
      </c>
      <c r="F54" t="n">
        <v>1.18</v>
      </c>
      <c r="G54" t="n">
        <v>2.04</v>
      </c>
      <c r="H54" t="n">
        <v>1</v>
      </c>
      <c r="I54" t="n">
        <v>1</v>
      </c>
      <c r="J54" t="n">
        <v>-1</v>
      </c>
      <c r="K54" t="n">
        <v>-1</v>
      </c>
      <c r="L54">
        <f>HYPERLINK("https://www.defined.fi/sol/3xHwUzpWFxsibZAsBdD5xR1Y2NBAp2DT4Kf3zYSjpump?maker=2QygD8bDsfK1XCAnFxFtpPddzbJbamhXvKqcLQ8cELzE","https://www.defined.fi/sol/3xHwUzpWFxsibZAsBdD5xR1Y2NBAp2DT4Kf3zYSjpump?maker=2QygD8bDsfK1XCAnFxFtpPddzbJbamhXvKqcLQ8cELzE")</f>
        <v/>
      </c>
      <c r="M54">
        <f>HYPERLINK("https://dexscreener.com/solana/3xHwUzpWFxsibZAsBdD5xR1Y2NBAp2DT4Kf3zYSjpump?maker=2QygD8bDsfK1XCAnFxFtpPddzbJbamhXvKqcLQ8cELzE","https://dexscreener.com/solana/3xHwUzpWFxsibZAsBdD5xR1Y2NBAp2DT4Kf3zYSjpump?maker=2QygD8bDsfK1XCAnFxFtpPddzbJbamhXvKqcLQ8cELzE")</f>
        <v/>
      </c>
    </row>
    <row r="55">
      <c r="A55" t="inlineStr">
        <is>
          <t>2ymAjUoJdiNZgKy6vKfJ2WQ6AExck3cZbAX26g6Qpump</t>
        </is>
      </c>
      <c r="B55" t="inlineStr">
        <is>
          <t>voice99999</t>
        </is>
      </c>
      <c r="C55" t="n">
        <v>2</v>
      </c>
      <c r="D55" t="n">
        <v>63.72</v>
      </c>
      <c r="E55" t="n">
        <v>2.07</v>
      </c>
      <c r="F55" t="n">
        <v>48.76</v>
      </c>
      <c r="G55" t="n">
        <v>94.52</v>
      </c>
      <c r="H55" t="n">
        <v>9</v>
      </c>
      <c r="I55" t="n">
        <v>4</v>
      </c>
      <c r="J55" t="n">
        <v>-1</v>
      </c>
      <c r="K55" t="n">
        <v>-1</v>
      </c>
      <c r="L55">
        <f>HYPERLINK("https://www.defined.fi/sol/2ymAjUoJdiNZgKy6vKfJ2WQ6AExck3cZbAX26g6Qpump?maker=2QygD8bDsfK1XCAnFxFtpPddzbJbamhXvKqcLQ8cELzE","https://www.defined.fi/sol/2ymAjUoJdiNZgKy6vKfJ2WQ6AExck3cZbAX26g6Qpump?maker=2QygD8bDsfK1XCAnFxFtpPddzbJbamhXvKqcLQ8cELzE")</f>
        <v/>
      </c>
      <c r="M55">
        <f>HYPERLINK("https://dexscreener.com/solana/2ymAjUoJdiNZgKy6vKfJ2WQ6AExck3cZbAX26g6Qpump?maker=2QygD8bDsfK1XCAnFxFtpPddzbJbamhXvKqcLQ8cELzE","https://dexscreener.com/solana/2ymAjUoJdiNZgKy6vKfJ2WQ6AExck3cZbAX26g6Qpump?maker=2QygD8bDsfK1XCAnFxFtpPddzbJbamhXvKqcLQ8cELzE")</f>
        <v/>
      </c>
    </row>
    <row r="56">
      <c r="A56" t="inlineStr">
        <is>
          <t>8AS9yeGsAwvTs9gCDKMmB2MgX8NiSvv4uppH61yqpump</t>
        </is>
      </c>
      <c r="B56" t="inlineStr">
        <is>
          <t>$horny</t>
        </is>
      </c>
      <c r="C56" t="n">
        <v>2</v>
      </c>
      <c r="D56" t="n">
        <v>13.6</v>
      </c>
      <c r="E56" t="n">
        <v>1.89</v>
      </c>
      <c r="F56" t="n">
        <v>7.21</v>
      </c>
      <c r="G56" t="n">
        <v>20.81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HYPERLINK("https://www.defined.fi/sol/8AS9yeGsAwvTs9gCDKMmB2MgX8NiSvv4uppH61yqpump?maker=2QygD8bDsfK1XCAnFxFtpPddzbJbamhXvKqcLQ8cELzE","https://www.defined.fi/sol/8AS9yeGsAwvTs9gCDKMmB2MgX8NiSvv4uppH61yqpump?maker=2QygD8bDsfK1XCAnFxFtpPddzbJbamhXvKqcLQ8cELzE")</f>
        <v/>
      </c>
      <c r="M56">
        <f>HYPERLINK("https://dexscreener.com/solana/8AS9yeGsAwvTs9gCDKMmB2MgX8NiSvv4uppH61yqpump?maker=2QygD8bDsfK1XCAnFxFtpPddzbJbamhXvKqcLQ8cELzE","https://dexscreener.com/solana/8AS9yeGsAwvTs9gCDKMmB2MgX8NiSvv4uppH61yqpump?maker=2QygD8bDsfK1XCAnFxFtpPddzbJbamhXvKqcLQ8cELzE")</f>
        <v/>
      </c>
    </row>
    <row r="57">
      <c r="A57" t="inlineStr">
        <is>
          <t>AjN8QqccEnuQ8WxXub8ncjP3qb9bBGhEpggDMdFUpump</t>
        </is>
      </c>
      <c r="B57" t="inlineStr">
        <is>
          <t>ANTRA</t>
        </is>
      </c>
      <c r="C57" t="n">
        <v>2</v>
      </c>
      <c r="D57" t="n">
        <v>0</v>
      </c>
      <c r="E57" t="n">
        <v>0</v>
      </c>
      <c r="F57" t="n">
        <v>14.52</v>
      </c>
      <c r="G57" t="n">
        <v>0</v>
      </c>
      <c r="H57" t="n">
        <v>3</v>
      </c>
      <c r="I57" t="n">
        <v>0</v>
      </c>
      <c r="J57" t="n">
        <v>-1</v>
      </c>
      <c r="K57" t="n">
        <v>-1</v>
      </c>
      <c r="L57">
        <f>HYPERLINK("https://www.defined.fi/sol/AjN8QqccEnuQ8WxXub8ncjP3qb9bBGhEpggDMdFUpump?maker=2QygD8bDsfK1XCAnFxFtpPddzbJbamhXvKqcLQ8cELzE","https://www.defined.fi/sol/AjN8QqccEnuQ8WxXub8ncjP3qb9bBGhEpggDMdFUpump?maker=2QygD8bDsfK1XCAnFxFtpPddzbJbamhXvKqcLQ8cELzE")</f>
        <v/>
      </c>
      <c r="M57">
        <f>HYPERLINK("https://dexscreener.com/solana/AjN8QqccEnuQ8WxXub8ncjP3qb9bBGhEpggDMdFUpump?maker=2QygD8bDsfK1XCAnFxFtpPddzbJbamhXvKqcLQ8cELzE","https://dexscreener.com/solana/AjN8QqccEnuQ8WxXub8ncjP3qb9bBGhEpggDMdFUpump?maker=2QygD8bDsfK1XCAnFxFtpPddzbJbamhXvKqcLQ8cELzE")</f>
        <v/>
      </c>
    </row>
    <row r="58">
      <c r="A58" t="inlineStr">
        <is>
          <t>FF8sBPjxh56UftNRaagUmBKRoHHjY5QVZhzX1nTHpump</t>
        </is>
      </c>
      <c r="B58" t="inlineStr">
        <is>
          <t>BAKA</t>
        </is>
      </c>
      <c r="C58" t="n">
        <v>2</v>
      </c>
      <c r="D58" t="n">
        <v>-6.47</v>
      </c>
      <c r="E58" t="n">
        <v>-0.86</v>
      </c>
      <c r="F58" t="n">
        <v>7.55</v>
      </c>
      <c r="G58" t="n">
        <v>1.08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HYPERLINK("https://www.defined.fi/sol/FF8sBPjxh56UftNRaagUmBKRoHHjY5QVZhzX1nTHpump?maker=2QygD8bDsfK1XCAnFxFtpPddzbJbamhXvKqcLQ8cELzE","https://www.defined.fi/sol/FF8sBPjxh56UftNRaagUmBKRoHHjY5QVZhzX1nTHpump?maker=2QygD8bDsfK1XCAnFxFtpPddzbJbamhXvKqcLQ8cELzE")</f>
        <v/>
      </c>
      <c r="M58">
        <f>HYPERLINK("https://dexscreener.com/solana/FF8sBPjxh56UftNRaagUmBKRoHHjY5QVZhzX1nTHpump?maker=2QygD8bDsfK1XCAnFxFtpPddzbJbamhXvKqcLQ8cELzE","https://dexscreener.com/solana/FF8sBPjxh56UftNRaagUmBKRoHHjY5QVZhzX1nTHpump?maker=2QygD8bDsfK1XCAnFxFtpPddzbJbamhXvKqcLQ8cELzE")</f>
        <v/>
      </c>
    </row>
    <row r="59">
      <c r="A59" t="inlineStr">
        <is>
          <t>2DR5jFjKNif7gmyrnsn8scRUWF9bwnimsUCnHf38pump</t>
        </is>
      </c>
      <c r="B59" t="inlineStr">
        <is>
          <t>suyu</t>
        </is>
      </c>
      <c r="C59" t="n">
        <v>2</v>
      </c>
      <c r="D59" t="n">
        <v>-1.59</v>
      </c>
      <c r="E59" t="n">
        <v>-0.67</v>
      </c>
      <c r="F59" t="n">
        <v>2.36</v>
      </c>
      <c r="G59" t="n">
        <v>0.776</v>
      </c>
      <c r="H59" t="n">
        <v>1</v>
      </c>
      <c r="I59" t="n">
        <v>1</v>
      </c>
      <c r="J59" t="n">
        <v>-1</v>
      </c>
      <c r="K59" t="n">
        <v>-1</v>
      </c>
      <c r="L59">
        <f>HYPERLINK("https://www.defined.fi/sol/2DR5jFjKNif7gmyrnsn8scRUWF9bwnimsUCnHf38pump?maker=2QygD8bDsfK1XCAnFxFtpPddzbJbamhXvKqcLQ8cELzE","https://www.defined.fi/sol/2DR5jFjKNif7gmyrnsn8scRUWF9bwnimsUCnHf38pump?maker=2QygD8bDsfK1XCAnFxFtpPddzbJbamhXvKqcLQ8cELzE")</f>
        <v/>
      </c>
      <c r="M59">
        <f>HYPERLINK("https://dexscreener.com/solana/2DR5jFjKNif7gmyrnsn8scRUWF9bwnimsUCnHf38pump?maker=2QygD8bDsfK1XCAnFxFtpPddzbJbamhXvKqcLQ8cELzE","https://dexscreener.com/solana/2DR5jFjKNif7gmyrnsn8scRUWF9bwnimsUCnHf38pump?maker=2QygD8bDsfK1XCAnFxFtpPddzbJbamhXvKqcLQ8cELzE")</f>
        <v/>
      </c>
    </row>
    <row r="60">
      <c r="A60" t="inlineStr">
        <is>
          <t>4fkmvfp4NRNw4oFMxb9XeuvmniGm99HHLbjNh5axpump</t>
        </is>
      </c>
      <c r="B60" t="inlineStr">
        <is>
          <t>Alberto</t>
        </is>
      </c>
      <c r="C60" t="n">
        <v>2</v>
      </c>
      <c r="D60" t="n">
        <v>0.5620000000000001</v>
      </c>
      <c r="E60" t="n">
        <v>-1</v>
      </c>
      <c r="F60" t="n">
        <v>3.72</v>
      </c>
      <c r="G60" t="n">
        <v>4.29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HYPERLINK("https://www.defined.fi/sol/4fkmvfp4NRNw4oFMxb9XeuvmniGm99HHLbjNh5axpump?maker=2QygD8bDsfK1XCAnFxFtpPddzbJbamhXvKqcLQ8cELzE","https://www.defined.fi/sol/4fkmvfp4NRNw4oFMxb9XeuvmniGm99HHLbjNh5axpump?maker=2QygD8bDsfK1XCAnFxFtpPddzbJbamhXvKqcLQ8cELzE")</f>
        <v/>
      </c>
      <c r="M60">
        <f>HYPERLINK("https://dexscreener.com/solana/4fkmvfp4NRNw4oFMxb9XeuvmniGm99HHLbjNh5axpump?maker=2QygD8bDsfK1XCAnFxFtpPddzbJbamhXvKqcLQ8cELzE","https://dexscreener.com/solana/4fkmvfp4NRNw4oFMxb9XeuvmniGm99HHLbjNh5axpump?maker=2QygD8bDsfK1XCAnFxFtpPddzbJbamhXvKqcLQ8cELzE")</f>
        <v/>
      </c>
    </row>
    <row r="61">
      <c r="A61" t="inlineStr">
        <is>
          <t>DR62qNTkq4t1BzFMARsvs2XyvwVHZwN1oh9sYshLpump</t>
        </is>
      </c>
      <c r="B61" t="inlineStr">
        <is>
          <t>Romeo</t>
        </is>
      </c>
      <c r="C61" t="n">
        <v>2</v>
      </c>
      <c r="D61" t="n">
        <v>-1.22</v>
      </c>
      <c r="E61" t="n">
        <v>-0.2</v>
      </c>
      <c r="F61" t="n">
        <v>6.2</v>
      </c>
      <c r="G61" t="n">
        <v>4.97</v>
      </c>
      <c r="H61" t="n">
        <v>2</v>
      </c>
      <c r="I61" t="n">
        <v>1</v>
      </c>
      <c r="J61" t="n">
        <v>-1</v>
      </c>
      <c r="K61" t="n">
        <v>-1</v>
      </c>
      <c r="L61">
        <f>HYPERLINK("https://www.defined.fi/sol/DR62qNTkq4t1BzFMARsvs2XyvwVHZwN1oh9sYshLpump?maker=2QygD8bDsfK1XCAnFxFtpPddzbJbamhXvKqcLQ8cELzE","https://www.defined.fi/sol/DR62qNTkq4t1BzFMARsvs2XyvwVHZwN1oh9sYshLpump?maker=2QygD8bDsfK1XCAnFxFtpPddzbJbamhXvKqcLQ8cELzE")</f>
        <v/>
      </c>
      <c r="M61">
        <f>HYPERLINK("https://dexscreener.com/solana/DR62qNTkq4t1BzFMARsvs2XyvwVHZwN1oh9sYshLpump?maker=2QygD8bDsfK1XCAnFxFtpPddzbJbamhXvKqcLQ8cELzE","https://dexscreener.com/solana/DR62qNTkq4t1BzFMARsvs2XyvwVHZwN1oh9sYshLpump?maker=2QygD8bDsfK1XCAnFxFtpPddzbJbamhXvKqcLQ8cELzE")</f>
        <v/>
      </c>
    </row>
    <row r="62">
      <c r="A62" t="inlineStr">
        <is>
          <t>DWDwufUpkwRNDtBaViW5S48nmS4MeaquZVQf92YNpump</t>
        </is>
      </c>
      <c r="B62" t="inlineStr">
        <is>
          <t>mastermind</t>
        </is>
      </c>
      <c r="C62" t="n">
        <v>2</v>
      </c>
      <c r="D62" t="n">
        <v>-2.51</v>
      </c>
      <c r="E62" t="n">
        <v>-0.44</v>
      </c>
      <c r="F62" t="n">
        <v>5.71</v>
      </c>
      <c r="G62" t="n">
        <v>3.21</v>
      </c>
      <c r="H62" t="n">
        <v>2</v>
      </c>
      <c r="I62" t="n">
        <v>1</v>
      </c>
      <c r="J62" t="n">
        <v>-1</v>
      </c>
      <c r="K62" t="n">
        <v>-1</v>
      </c>
      <c r="L62">
        <f>HYPERLINK("https://www.defined.fi/sol/DWDwufUpkwRNDtBaViW5S48nmS4MeaquZVQf92YNpump?maker=2QygD8bDsfK1XCAnFxFtpPddzbJbamhXvKqcLQ8cELzE","https://www.defined.fi/sol/DWDwufUpkwRNDtBaViW5S48nmS4MeaquZVQf92YNpump?maker=2QygD8bDsfK1XCAnFxFtpPddzbJbamhXvKqcLQ8cELzE")</f>
        <v/>
      </c>
      <c r="M62">
        <f>HYPERLINK("https://dexscreener.com/solana/DWDwufUpkwRNDtBaViW5S48nmS4MeaquZVQf92YNpump?maker=2QygD8bDsfK1XCAnFxFtpPddzbJbamhXvKqcLQ8cELzE","https://dexscreener.com/solana/DWDwufUpkwRNDtBaViW5S48nmS4MeaquZVQf92YNpump?maker=2QygD8bDsfK1XCAnFxFtpPddzbJbamhXvKqcLQ8cELzE")</f>
        <v/>
      </c>
    </row>
    <row r="63">
      <c r="A63" t="inlineStr">
        <is>
          <t>C7YyMx627Ey6wHRBzTnkmndxLBUCfoXgFyx1pBiopump</t>
        </is>
      </c>
      <c r="B63" t="inlineStr">
        <is>
          <t>FIGLET</t>
        </is>
      </c>
      <c r="C63" t="n">
        <v>2</v>
      </c>
      <c r="D63" t="n">
        <v>-2.96</v>
      </c>
      <c r="E63" t="n">
        <v>-0.3</v>
      </c>
      <c r="F63" t="n">
        <v>9.99</v>
      </c>
      <c r="G63" t="n">
        <v>7.02</v>
      </c>
      <c r="H63" t="n">
        <v>3</v>
      </c>
      <c r="I63" t="n">
        <v>2</v>
      </c>
      <c r="J63" t="n">
        <v>-1</v>
      </c>
      <c r="K63" t="n">
        <v>-1</v>
      </c>
      <c r="L63">
        <f>HYPERLINK("https://www.defined.fi/sol/C7YyMx627Ey6wHRBzTnkmndxLBUCfoXgFyx1pBiopump?maker=2QygD8bDsfK1XCAnFxFtpPddzbJbamhXvKqcLQ8cELzE","https://www.defined.fi/sol/C7YyMx627Ey6wHRBzTnkmndxLBUCfoXgFyx1pBiopump?maker=2QygD8bDsfK1XCAnFxFtpPddzbJbamhXvKqcLQ8cELzE")</f>
        <v/>
      </c>
      <c r="M63">
        <f>HYPERLINK("https://dexscreener.com/solana/C7YyMx627Ey6wHRBzTnkmndxLBUCfoXgFyx1pBiopump?maker=2QygD8bDsfK1XCAnFxFtpPddzbJbamhXvKqcLQ8cELzE","https://dexscreener.com/solana/C7YyMx627Ey6wHRBzTnkmndxLBUCfoXgFyx1pBiopump?maker=2QygD8bDsfK1XCAnFxFtpPddzbJbamhXvKqcLQ8cELzE")</f>
        <v/>
      </c>
    </row>
    <row r="64">
      <c r="A64" t="inlineStr">
        <is>
          <t>26aKs1XG8rUnBCLDDF2x9sy479etGu24se1Emc1Spump</t>
        </is>
      </c>
      <c r="B64" t="inlineStr">
        <is>
          <t>Karen</t>
        </is>
      </c>
      <c r="C64" t="n">
        <v>2</v>
      </c>
      <c r="D64" t="n">
        <v>-1.07</v>
      </c>
      <c r="E64" t="n">
        <v>-0.15</v>
      </c>
      <c r="F64" t="n">
        <v>7.13</v>
      </c>
      <c r="G64" t="n">
        <v>6.06</v>
      </c>
      <c r="H64" t="n">
        <v>1</v>
      </c>
      <c r="I64" t="n">
        <v>1</v>
      </c>
      <c r="J64" t="n">
        <v>-1</v>
      </c>
      <c r="K64" t="n">
        <v>-1</v>
      </c>
      <c r="L64">
        <f>HYPERLINK("https://www.defined.fi/sol/26aKs1XG8rUnBCLDDF2x9sy479etGu24se1Emc1Spump?maker=2QygD8bDsfK1XCAnFxFtpPddzbJbamhXvKqcLQ8cELzE","https://www.defined.fi/sol/26aKs1XG8rUnBCLDDF2x9sy479etGu24se1Emc1Spump?maker=2QygD8bDsfK1XCAnFxFtpPddzbJbamhXvKqcLQ8cELzE")</f>
        <v/>
      </c>
      <c r="M64">
        <f>HYPERLINK("https://dexscreener.com/solana/26aKs1XG8rUnBCLDDF2x9sy479etGu24se1Emc1Spump?maker=2QygD8bDsfK1XCAnFxFtpPddzbJbamhXvKqcLQ8cELzE","https://dexscreener.com/solana/26aKs1XG8rUnBCLDDF2x9sy479etGu24se1Emc1Spump?maker=2QygD8bDsfK1XCAnFxFtpPddzbJbamhXvKqcLQ8cELzE")</f>
        <v/>
      </c>
    </row>
    <row r="65">
      <c r="A65" t="inlineStr">
        <is>
          <t>8q7sjVsjYQa1JAefszc1GtQzxDTxFDWHnwD7WNmdpump</t>
        </is>
      </c>
      <c r="B65" t="inlineStr">
        <is>
          <t>GSX420</t>
        </is>
      </c>
      <c r="C65" t="n">
        <v>2</v>
      </c>
      <c r="D65" t="n">
        <v>-2.25</v>
      </c>
      <c r="E65" t="n">
        <v>-0.43</v>
      </c>
      <c r="F65" t="n">
        <v>5.23</v>
      </c>
      <c r="G65" t="n">
        <v>2.99</v>
      </c>
      <c r="H65" t="n">
        <v>2</v>
      </c>
      <c r="I65" t="n">
        <v>1</v>
      </c>
      <c r="J65" t="n">
        <v>-1</v>
      </c>
      <c r="K65" t="n">
        <v>-1</v>
      </c>
      <c r="L65">
        <f>HYPERLINK("https://www.defined.fi/sol/8q7sjVsjYQa1JAefszc1GtQzxDTxFDWHnwD7WNmdpump?maker=2QygD8bDsfK1XCAnFxFtpPddzbJbamhXvKqcLQ8cELzE","https://www.defined.fi/sol/8q7sjVsjYQa1JAefszc1GtQzxDTxFDWHnwD7WNmdpump?maker=2QygD8bDsfK1XCAnFxFtpPddzbJbamhXvKqcLQ8cELzE")</f>
        <v/>
      </c>
      <c r="M65">
        <f>HYPERLINK("https://dexscreener.com/solana/8q7sjVsjYQa1JAefszc1GtQzxDTxFDWHnwD7WNmdpump?maker=2QygD8bDsfK1XCAnFxFtpPddzbJbamhXvKqcLQ8cELzE","https://dexscreener.com/solana/8q7sjVsjYQa1JAefszc1GtQzxDTxFDWHnwD7WNmdpump?maker=2QygD8bDsfK1XCAnFxFtpPddzbJbamhXvKqcLQ8cELzE")</f>
        <v/>
      </c>
    </row>
    <row r="66">
      <c r="A66" t="inlineStr">
        <is>
          <t>B5BZ9hPrAZjtAP1B6EZZyczz8LKvJzfeenfKwUFEpump</t>
        </is>
      </c>
      <c r="B66" t="inlineStr">
        <is>
          <t>THOUGHTS</t>
        </is>
      </c>
      <c r="C66" t="n">
        <v>2</v>
      </c>
      <c r="D66" t="n">
        <v>-6.38</v>
      </c>
      <c r="E66" t="n">
        <v>-0.59</v>
      </c>
      <c r="F66" t="n">
        <v>10.9</v>
      </c>
      <c r="G66" t="n">
        <v>4.52</v>
      </c>
      <c r="H66" t="n">
        <v>3</v>
      </c>
      <c r="I66" t="n">
        <v>2</v>
      </c>
      <c r="J66" t="n">
        <v>-1</v>
      </c>
      <c r="K66" t="n">
        <v>-1</v>
      </c>
      <c r="L66">
        <f>HYPERLINK("https://www.defined.fi/sol/B5BZ9hPrAZjtAP1B6EZZyczz8LKvJzfeenfKwUFEpump?maker=2QygD8bDsfK1XCAnFxFtpPddzbJbamhXvKqcLQ8cELzE","https://www.defined.fi/sol/B5BZ9hPrAZjtAP1B6EZZyczz8LKvJzfeenfKwUFEpump?maker=2QygD8bDsfK1XCAnFxFtpPddzbJbamhXvKqcLQ8cELzE")</f>
        <v/>
      </c>
      <c r="M66">
        <f>HYPERLINK("https://dexscreener.com/solana/B5BZ9hPrAZjtAP1B6EZZyczz8LKvJzfeenfKwUFEpump?maker=2QygD8bDsfK1XCAnFxFtpPddzbJbamhXvKqcLQ8cELzE","https://dexscreener.com/solana/B5BZ9hPrAZjtAP1B6EZZyczz8LKvJzfeenfKwUFEpump?maker=2QygD8bDsfK1XCAnFxFtpPddzbJbamhXvKqcLQ8cELzE")</f>
        <v/>
      </c>
    </row>
    <row r="67">
      <c r="A67" t="inlineStr">
        <is>
          <t>94YoNwAiQHUB14nZLVC6Fbe4hnNoJaw4pn8XBjpNpump</t>
        </is>
      </c>
      <c r="B67" t="inlineStr">
        <is>
          <t>Romeo</t>
        </is>
      </c>
      <c r="C67" t="n">
        <v>2</v>
      </c>
      <c r="D67" t="n">
        <v>-0.053</v>
      </c>
      <c r="E67" t="n">
        <v>-0.02</v>
      </c>
      <c r="F67" t="n">
        <v>2.87</v>
      </c>
      <c r="G67" t="n">
        <v>2.82</v>
      </c>
      <c r="H67" t="n">
        <v>1</v>
      </c>
      <c r="I67" t="n">
        <v>1</v>
      </c>
      <c r="J67" t="n">
        <v>-1</v>
      </c>
      <c r="K67" t="n">
        <v>-1</v>
      </c>
      <c r="L67">
        <f>HYPERLINK("https://www.defined.fi/sol/94YoNwAiQHUB14nZLVC6Fbe4hnNoJaw4pn8XBjpNpump?maker=2QygD8bDsfK1XCAnFxFtpPddzbJbamhXvKqcLQ8cELzE","https://www.defined.fi/sol/94YoNwAiQHUB14nZLVC6Fbe4hnNoJaw4pn8XBjpNpump?maker=2QygD8bDsfK1XCAnFxFtpPddzbJbamhXvKqcLQ8cELzE")</f>
        <v/>
      </c>
      <c r="M67">
        <f>HYPERLINK("https://dexscreener.com/solana/94YoNwAiQHUB14nZLVC6Fbe4hnNoJaw4pn8XBjpNpump?maker=2QygD8bDsfK1XCAnFxFtpPddzbJbamhXvKqcLQ8cELzE","https://dexscreener.com/solana/94YoNwAiQHUB14nZLVC6Fbe4hnNoJaw4pn8XBjpNpump?maker=2QygD8bDsfK1XCAnFxFtpPddzbJbamhXvKqcLQ8cELzE")</f>
        <v/>
      </c>
    </row>
    <row r="68">
      <c r="A68" t="inlineStr">
        <is>
          <t>91pPmXAB1Q8eivoBRaURscPMLX4nYN7HSLUrxXW4pump</t>
        </is>
      </c>
      <c r="B68" t="inlineStr">
        <is>
          <t>Thanks</t>
        </is>
      </c>
      <c r="C68" t="n">
        <v>3</v>
      </c>
      <c r="D68" t="n">
        <v>-3.54</v>
      </c>
      <c r="E68" t="n">
        <v>-0.75</v>
      </c>
      <c r="F68" t="n">
        <v>4.72</v>
      </c>
      <c r="G68" t="n">
        <v>1.17</v>
      </c>
      <c r="H68" t="n">
        <v>1</v>
      </c>
      <c r="I68" t="n">
        <v>1</v>
      </c>
      <c r="J68" t="n">
        <v>-1</v>
      </c>
      <c r="K68" t="n">
        <v>-1</v>
      </c>
      <c r="L68">
        <f>HYPERLINK("https://www.defined.fi/sol/91pPmXAB1Q8eivoBRaURscPMLX4nYN7HSLUrxXW4pump?maker=2QygD8bDsfK1XCAnFxFtpPddzbJbamhXvKqcLQ8cELzE","https://www.defined.fi/sol/91pPmXAB1Q8eivoBRaURscPMLX4nYN7HSLUrxXW4pump?maker=2QygD8bDsfK1XCAnFxFtpPddzbJbamhXvKqcLQ8cELzE")</f>
        <v/>
      </c>
      <c r="M68">
        <f>HYPERLINK("https://dexscreener.com/solana/91pPmXAB1Q8eivoBRaURscPMLX4nYN7HSLUrxXW4pump?maker=2QygD8bDsfK1XCAnFxFtpPddzbJbamhXvKqcLQ8cELzE","https://dexscreener.com/solana/91pPmXAB1Q8eivoBRaURscPMLX4nYN7HSLUrxXW4pump?maker=2QygD8bDsfK1XCAnFxFtpPddzbJbamhXvKqcLQ8cELzE")</f>
        <v/>
      </c>
    </row>
    <row r="69">
      <c r="A69" t="inlineStr">
        <is>
          <t>22xFvyBVYwaVLHkYv1u6qmJ864LMrx89JiLZ6YXXpump</t>
        </is>
      </c>
      <c r="B69" t="inlineStr">
        <is>
          <t>HENRY</t>
        </is>
      </c>
      <c r="C69" t="n">
        <v>3</v>
      </c>
      <c r="D69" t="n">
        <v>-42.87</v>
      </c>
      <c r="E69" t="n">
        <v>-0.59</v>
      </c>
      <c r="F69" t="n">
        <v>70.43000000000001</v>
      </c>
      <c r="G69" t="n">
        <v>29.78</v>
      </c>
      <c r="H69" t="n">
        <v>14</v>
      </c>
      <c r="I69" t="n">
        <v>3</v>
      </c>
      <c r="J69" t="n">
        <v>-1</v>
      </c>
      <c r="K69" t="n">
        <v>-1</v>
      </c>
      <c r="L69">
        <f>HYPERLINK("https://www.defined.fi/sol/22xFvyBVYwaVLHkYv1u6qmJ864LMrx89JiLZ6YXXpump?maker=2QygD8bDsfK1XCAnFxFtpPddzbJbamhXvKqcLQ8cELzE","https://www.defined.fi/sol/22xFvyBVYwaVLHkYv1u6qmJ864LMrx89JiLZ6YXXpump?maker=2QygD8bDsfK1XCAnFxFtpPddzbJbamhXvKqcLQ8cELzE")</f>
        <v/>
      </c>
      <c r="M69">
        <f>HYPERLINK("https://dexscreener.com/solana/22xFvyBVYwaVLHkYv1u6qmJ864LMrx89JiLZ6YXXpump?maker=2QygD8bDsfK1XCAnFxFtpPddzbJbamhXvKqcLQ8cELzE","https://dexscreener.com/solana/22xFvyBVYwaVLHkYv1u6qmJ864LMrx89JiLZ6YXXpump?maker=2QygD8bDsfK1XCAnFxFtpPddzbJbamhXvKqcLQ8cELzE")</f>
        <v/>
      </c>
    </row>
    <row r="70">
      <c r="A70" t="inlineStr">
        <is>
          <t>79yTpy8uwmAkrdgZdq6ZSBTvxKsgPrNqTLvYQBh1pump</t>
        </is>
      </c>
      <c r="B70" t="inlineStr">
        <is>
          <t>BULLY</t>
        </is>
      </c>
      <c r="C70" t="n">
        <v>3</v>
      </c>
      <c r="D70" t="n">
        <v>-64.27</v>
      </c>
      <c r="E70" t="n">
        <v>-0.74</v>
      </c>
      <c r="F70" t="n">
        <v>86.33</v>
      </c>
      <c r="G70" t="n">
        <v>22.49</v>
      </c>
      <c r="H70" t="n">
        <v>16</v>
      </c>
      <c r="I70" t="n">
        <v>2</v>
      </c>
      <c r="J70" t="n">
        <v>-1</v>
      </c>
      <c r="K70" t="n">
        <v>-1</v>
      </c>
      <c r="L70">
        <f>HYPERLINK("https://www.defined.fi/sol/79yTpy8uwmAkrdgZdq6ZSBTvxKsgPrNqTLvYQBh1pump?maker=2QygD8bDsfK1XCAnFxFtpPddzbJbamhXvKqcLQ8cELzE","https://www.defined.fi/sol/79yTpy8uwmAkrdgZdq6ZSBTvxKsgPrNqTLvYQBh1pump?maker=2QygD8bDsfK1XCAnFxFtpPddzbJbamhXvKqcLQ8cELzE")</f>
        <v/>
      </c>
      <c r="M70">
        <f>HYPERLINK("https://dexscreener.com/solana/79yTpy8uwmAkrdgZdq6ZSBTvxKsgPrNqTLvYQBh1pump?maker=2QygD8bDsfK1XCAnFxFtpPddzbJbamhXvKqcLQ8cELzE","https://dexscreener.com/solana/79yTpy8uwmAkrdgZdq6ZSBTvxKsgPrNqTLvYQBh1pump?maker=2QygD8bDsfK1XCAnFxFtpPddzbJbamhXvKqcLQ8cELzE")</f>
        <v/>
      </c>
    </row>
    <row r="71">
      <c r="A71" t="inlineStr">
        <is>
          <t>2XxBAjym6eg1hpzYnr4jafrqacSP8Kwcj9St64t8pump</t>
        </is>
      </c>
      <c r="B71" t="inlineStr">
        <is>
          <t>HENRY</t>
        </is>
      </c>
      <c r="C71" t="n">
        <v>3</v>
      </c>
      <c r="D71" t="n">
        <v>-3.66</v>
      </c>
      <c r="E71" t="n">
        <v>-0.61</v>
      </c>
      <c r="F71" t="n">
        <v>6.01</v>
      </c>
      <c r="G71" t="n">
        <v>2.35</v>
      </c>
      <c r="H71" t="n">
        <v>2</v>
      </c>
      <c r="I71" t="n">
        <v>1</v>
      </c>
      <c r="J71" t="n">
        <v>-1</v>
      </c>
      <c r="K71" t="n">
        <v>-1</v>
      </c>
      <c r="L71">
        <f>HYPERLINK("https://www.defined.fi/sol/2XxBAjym6eg1hpzYnr4jafrqacSP8Kwcj9St64t8pump?maker=2QygD8bDsfK1XCAnFxFtpPddzbJbamhXvKqcLQ8cELzE","https://www.defined.fi/sol/2XxBAjym6eg1hpzYnr4jafrqacSP8Kwcj9St64t8pump?maker=2QygD8bDsfK1XCAnFxFtpPddzbJbamhXvKqcLQ8cELzE")</f>
        <v/>
      </c>
      <c r="M71">
        <f>HYPERLINK("https://dexscreener.com/solana/2XxBAjym6eg1hpzYnr4jafrqacSP8Kwcj9St64t8pump?maker=2QygD8bDsfK1XCAnFxFtpPddzbJbamhXvKqcLQ8cELzE","https://dexscreener.com/solana/2XxBAjym6eg1hpzYnr4jafrqacSP8Kwcj9St64t8pump?maker=2QygD8bDsfK1XCAnFxFtpPddzbJbamhXvKqcLQ8cELzE")</f>
        <v/>
      </c>
    </row>
    <row r="72">
      <c r="A72" t="inlineStr">
        <is>
          <t>54mRYUmrKyvVD538pLi2GPS9jUXwwaejXRbh8qMppump</t>
        </is>
      </c>
      <c r="B72" t="inlineStr">
        <is>
          <t>BOBCAT</t>
        </is>
      </c>
      <c r="C72" t="n">
        <v>3</v>
      </c>
      <c r="D72" t="n">
        <v>18.45</v>
      </c>
      <c r="E72" t="n">
        <v>0.21</v>
      </c>
      <c r="F72" t="n">
        <v>93.87</v>
      </c>
      <c r="G72" t="n">
        <v>106.94</v>
      </c>
      <c r="H72" t="n">
        <v>36</v>
      </c>
      <c r="I72" t="n">
        <v>35</v>
      </c>
      <c r="J72" t="n">
        <v>-1</v>
      </c>
      <c r="K72" t="n">
        <v>-1</v>
      </c>
      <c r="L72">
        <f>HYPERLINK("https://www.defined.fi/sol/54mRYUmrKyvVD538pLi2GPS9jUXwwaejXRbh8qMppump?maker=2QygD8bDsfK1XCAnFxFtpPddzbJbamhXvKqcLQ8cELzE","https://www.defined.fi/sol/54mRYUmrKyvVD538pLi2GPS9jUXwwaejXRbh8qMppump?maker=2QygD8bDsfK1XCAnFxFtpPddzbJbamhXvKqcLQ8cELzE")</f>
        <v/>
      </c>
      <c r="M72">
        <f>HYPERLINK("https://dexscreener.com/solana/54mRYUmrKyvVD538pLi2GPS9jUXwwaejXRbh8qMppump?maker=2QygD8bDsfK1XCAnFxFtpPddzbJbamhXvKqcLQ8cELzE","https://dexscreener.com/solana/54mRYUmrKyvVD538pLi2GPS9jUXwwaejXRbh8qMppump?maker=2QygD8bDsfK1XCAnFxFtpPddzbJbamhXvKqcLQ8cELzE")</f>
        <v/>
      </c>
    </row>
    <row r="73">
      <c r="A73" t="inlineStr">
        <is>
          <t>98kytZjbhyQq14mbcWLiZdGtLj42iWH8JEzYXtz5pump</t>
        </is>
      </c>
      <c r="B73" t="inlineStr">
        <is>
          <t>slay</t>
        </is>
      </c>
      <c r="C73" t="n">
        <v>3</v>
      </c>
      <c r="D73" t="n">
        <v>-5.97</v>
      </c>
      <c r="E73" t="n">
        <v>-0.77</v>
      </c>
      <c r="F73" t="n">
        <v>7.77</v>
      </c>
      <c r="G73" t="n">
        <v>1.8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HYPERLINK("https://www.defined.fi/sol/98kytZjbhyQq14mbcWLiZdGtLj42iWH8JEzYXtz5pump?maker=2QygD8bDsfK1XCAnFxFtpPddzbJbamhXvKqcLQ8cELzE","https://www.defined.fi/sol/98kytZjbhyQq14mbcWLiZdGtLj42iWH8JEzYXtz5pump?maker=2QygD8bDsfK1XCAnFxFtpPddzbJbamhXvKqcLQ8cELzE")</f>
        <v/>
      </c>
      <c r="M73">
        <f>HYPERLINK("https://dexscreener.com/solana/98kytZjbhyQq14mbcWLiZdGtLj42iWH8JEzYXtz5pump?maker=2QygD8bDsfK1XCAnFxFtpPddzbJbamhXvKqcLQ8cELzE","https://dexscreener.com/solana/98kytZjbhyQq14mbcWLiZdGtLj42iWH8JEzYXtz5pump?maker=2QygD8bDsfK1XCAnFxFtpPddzbJbamhXvKqcLQ8cELzE")</f>
        <v/>
      </c>
    </row>
    <row r="74">
      <c r="A74" t="inlineStr">
        <is>
          <t>chiPiQTvkQ7oPtAD7YLQaEeHmPqXCa2wcRQdwFNneTe</t>
        </is>
      </c>
      <c r="B74" t="inlineStr">
        <is>
          <t>CHIPI</t>
        </is>
      </c>
      <c r="C74" t="n">
        <v>3</v>
      </c>
      <c r="D74" t="n">
        <v>2.59</v>
      </c>
      <c r="E74" t="n">
        <v>0.03</v>
      </c>
      <c r="F74" t="n">
        <v>90.3</v>
      </c>
      <c r="G74" t="n">
        <v>92.8</v>
      </c>
      <c r="H74" t="n">
        <v>17</v>
      </c>
      <c r="I74" t="n">
        <v>23</v>
      </c>
      <c r="J74" t="n">
        <v>-1</v>
      </c>
      <c r="K74" t="n">
        <v>-1</v>
      </c>
      <c r="L74">
        <f>HYPERLINK("https://www.defined.fi/sol/chiPiQTvkQ7oPtAD7YLQaEeHmPqXCa2wcRQdwFNneTe?maker=2QygD8bDsfK1XCAnFxFtpPddzbJbamhXvKqcLQ8cELzE","https://www.defined.fi/sol/chiPiQTvkQ7oPtAD7YLQaEeHmPqXCa2wcRQdwFNneTe?maker=2QygD8bDsfK1XCAnFxFtpPddzbJbamhXvKqcLQ8cELzE")</f>
        <v/>
      </c>
      <c r="M74">
        <f>HYPERLINK("https://dexscreener.com/solana/chiPiQTvkQ7oPtAD7YLQaEeHmPqXCa2wcRQdwFNneTe?maker=2QygD8bDsfK1XCAnFxFtpPddzbJbamhXvKqcLQ8cELzE","https://dexscreener.com/solana/chiPiQTvkQ7oPtAD7YLQaEeHmPqXCa2wcRQdwFNneTe?maker=2QygD8bDsfK1XCAnFxFtpPddzbJbamhXvKqcLQ8cELzE")</f>
        <v/>
      </c>
    </row>
    <row r="75">
      <c r="A75" t="inlineStr">
        <is>
          <t>7qy2mhqBVrER5c8Xy18pYmtQ7tCfWsjauaNYMs3Epump</t>
        </is>
      </c>
      <c r="B75" t="inlineStr">
        <is>
          <t>Muddy</t>
        </is>
      </c>
      <c r="C75" t="n">
        <v>3</v>
      </c>
      <c r="D75" t="n">
        <v>-3.23</v>
      </c>
      <c r="E75" t="n">
        <v>-0.16</v>
      </c>
      <c r="F75" t="n">
        <v>20.55</v>
      </c>
      <c r="G75" t="n">
        <v>17.28</v>
      </c>
      <c r="H75" t="n">
        <v>13</v>
      </c>
      <c r="I75" t="n">
        <v>8</v>
      </c>
      <c r="J75" t="n">
        <v>-1</v>
      </c>
      <c r="K75" t="n">
        <v>-1</v>
      </c>
      <c r="L75">
        <f>HYPERLINK("https://www.defined.fi/sol/7qy2mhqBVrER5c8Xy18pYmtQ7tCfWsjauaNYMs3Epump?maker=2QygD8bDsfK1XCAnFxFtpPddzbJbamhXvKqcLQ8cELzE","https://www.defined.fi/sol/7qy2mhqBVrER5c8Xy18pYmtQ7tCfWsjauaNYMs3Epump?maker=2QygD8bDsfK1XCAnFxFtpPddzbJbamhXvKqcLQ8cELzE")</f>
        <v/>
      </c>
      <c r="M75">
        <f>HYPERLINK("https://dexscreener.com/solana/7qy2mhqBVrER5c8Xy18pYmtQ7tCfWsjauaNYMs3Epump?maker=2QygD8bDsfK1XCAnFxFtpPddzbJbamhXvKqcLQ8cELzE","https://dexscreener.com/solana/7qy2mhqBVrER5c8Xy18pYmtQ7tCfWsjauaNYMs3Epump?maker=2QygD8bDsfK1XCAnFxFtpPddzbJbamhXvKqcLQ8cELzE")</f>
        <v/>
      </c>
    </row>
    <row r="76">
      <c r="A76" t="inlineStr">
        <is>
          <t>A4b93tZ1iiovwEuFdWsTZo51pnWg5CRYjkW8EcBipump</t>
        </is>
      </c>
      <c r="B76" t="inlineStr">
        <is>
          <t>Kai</t>
        </is>
      </c>
      <c r="C76" t="n">
        <v>3</v>
      </c>
      <c r="D76" t="n">
        <v>-3</v>
      </c>
      <c r="E76" t="n">
        <v>-0.62</v>
      </c>
      <c r="F76" t="n">
        <v>4.85</v>
      </c>
      <c r="G76" t="n">
        <v>1.86</v>
      </c>
      <c r="H76" t="n">
        <v>1</v>
      </c>
      <c r="I76" t="n">
        <v>1</v>
      </c>
      <c r="J76" t="n">
        <v>-1</v>
      </c>
      <c r="K76" t="n">
        <v>-1</v>
      </c>
      <c r="L76">
        <f>HYPERLINK("https://www.defined.fi/sol/A4b93tZ1iiovwEuFdWsTZo51pnWg5CRYjkW8EcBipump?maker=2QygD8bDsfK1XCAnFxFtpPddzbJbamhXvKqcLQ8cELzE","https://www.defined.fi/sol/A4b93tZ1iiovwEuFdWsTZo51pnWg5CRYjkW8EcBipump?maker=2QygD8bDsfK1XCAnFxFtpPddzbJbamhXvKqcLQ8cELzE")</f>
        <v/>
      </c>
      <c r="M76">
        <f>HYPERLINK("https://dexscreener.com/solana/A4b93tZ1iiovwEuFdWsTZo51pnWg5CRYjkW8EcBipump?maker=2QygD8bDsfK1XCAnFxFtpPddzbJbamhXvKqcLQ8cELzE","https://dexscreener.com/solana/A4b93tZ1iiovwEuFdWsTZo51pnWg5CRYjkW8EcBipump?maker=2QygD8bDsfK1XCAnFxFtpPddzbJbamhXvKqcLQ8cELzE")</f>
        <v/>
      </c>
    </row>
    <row r="77">
      <c r="A77" t="inlineStr">
        <is>
          <t>HLuDc8PnxJwrCeTJBUMSxo6j6rq5zJiRBJo1FF6Vpump</t>
        </is>
      </c>
      <c r="B77" t="inlineStr">
        <is>
          <t>bbvvvvvvvv</t>
        </is>
      </c>
      <c r="C77" t="n">
        <v>3</v>
      </c>
      <c r="D77" t="n">
        <v>3.33</v>
      </c>
      <c r="E77" t="n">
        <v>0.86</v>
      </c>
      <c r="F77" t="n">
        <v>3.86</v>
      </c>
      <c r="G77" t="n">
        <v>7.19</v>
      </c>
      <c r="H77" t="n">
        <v>2</v>
      </c>
      <c r="I77" t="n">
        <v>1</v>
      </c>
      <c r="J77" t="n">
        <v>-1</v>
      </c>
      <c r="K77" t="n">
        <v>-1</v>
      </c>
      <c r="L77">
        <f>HYPERLINK("https://www.defined.fi/sol/HLuDc8PnxJwrCeTJBUMSxo6j6rq5zJiRBJo1FF6Vpump?maker=2QygD8bDsfK1XCAnFxFtpPddzbJbamhXvKqcLQ8cELzE","https://www.defined.fi/sol/HLuDc8PnxJwrCeTJBUMSxo6j6rq5zJiRBJo1FF6Vpump?maker=2QygD8bDsfK1XCAnFxFtpPddzbJbamhXvKqcLQ8cELzE")</f>
        <v/>
      </c>
      <c r="M77">
        <f>HYPERLINK("https://dexscreener.com/solana/HLuDc8PnxJwrCeTJBUMSxo6j6rq5zJiRBJo1FF6Vpump?maker=2QygD8bDsfK1XCAnFxFtpPddzbJbamhXvKqcLQ8cELzE","https://dexscreener.com/solana/HLuDc8PnxJwrCeTJBUMSxo6j6rq5zJiRBJo1FF6Vpump?maker=2QygD8bDsfK1XCAnFxFtpPddzbJbamhXvKqcLQ8cELzE")</f>
        <v/>
      </c>
    </row>
    <row r="78">
      <c r="A78" t="inlineStr">
        <is>
          <t>8sj6CvKd8tZttApYFpDKfTrA2osx1eemhemK1YMbpump</t>
        </is>
      </c>
      <c r="B78" t="inlineStr">
        <is>
          <t>DINGUS</t>
        </is>
      </c>
      <c r="C78" t="n">
        <v>3</v>
      </c>
      <c r="D78" t="n">
        <v>-47.63</v>
      </c>
      <c r="E78" t="n">
        <v>-0.97</v>
      </c>
      <c r="F78" t="n">
        <v>49.08</v>
      </c>
      <c r="G78" t="n">
        <v>1.3</v>
      </c>
      <c r="H78" t="n">
        <v>9</v>
      </c>
      <c r="I78" t="n">
        <v>1</v>
      </c>
      <c r="J78" t="n">
        <v>-1</v>
      </c>
      <c r="K78" t="n">
        <v>-1</v>
      </c>
      <c r="L78">
        <f>HYPERLINK("https://www.defined.fi/sol/8sj6CvKd8tZttApYFpDKfTrA2osx1eemhemK1YMbpump?maker=2QygD8bDsfK1XCAnFxFtpPddzbJbamhXvKqcLQ8cELzE","https://www.defined.fi/sol/8sj6CvKd8tZttApYFpDKfTrA2osx1eemhemK1YMbpump?maker=2QygD8bDsfK1XCAnFxFtpPddzbJbamhXvKqcLQ8cELzE")</f>
        <v/>
      </c>
      <c r="M78">
        <f>HYPERLINK("https://dexscreener.com/solana/8sj6CvKd8tZttApYFpDKfTrA2osx1eemhemK1YMbpump?maker=2QygD8bDsfK1XCAnFxFtpPddzbJbamhXvKqcLQ8cELzE","https://dexscreener.com/solana/8sj6CvKd8tZttApYFpDKfTrA2osx1eemhemK1YMbpump?maker=2QygD8bDsfK1XCAnFxFtpPddzbJbamhXvKqcLQ8cELzE")</f>
        <v/>
      </c>
    </row>
    <row r="79">
      <c r="A79" t="inlineStr">
        <is>
          <t>8ypJK8k7mYR14sfmiQzuF68mvamu84KtMn1tvcrjpump</t>
        </is>
      </c>
      <c r="B79" t="inlineStr">
        <is>
          <t>fleshbag</t>
        </is>
      </c>
      <c r="C79" t="n">
        <v>4</v>
      </c>
      <c r="D79" t="n">
        <v>3.44</v>
      </c>
      <c r="E79" t="n">
        <v>0.29</v>
      </c>
      <c r="F79" t="n">
        <v>11.73</v>
      </c>
      <c r="G79" t="n">
        <v>15.17</v>
      </c>
      <c r="H79" t="n">
        <v>3</v>
      </c>
      <c r="I79" t="n">
        <v>2</v>
      </c>
      <c r="J79" t="n">
        <v>-1</v>
      </c>
      <c r="K79" t="n">
        <v>-1</v>
      </c>
      <c r="L79">
        <f>HYPERLINK("https://www.defined.fi/sol/8ypJK8k7mYR14sfmiQzuF68mvamu84KtMn1tvcrjpump?maker=2QygD8bDsfK1XCAnFxFtpPddzbJbamhXvKqcLQ8cELzE","https://www.defined.fi/sol/8ypJK8k7mYR14sfmiQzuF68mvamu84KtMn1tvcrjpump?maker=2QygD8bDsfK1XCAnFxFtpPddzbJbamhXvKqcLQ8cELzE")</f>
        <v/>
      </c>
      <c r="M79">
        <f>HYPERLINK("https://dexscreener.com/solana/8ypJK8k7mYR14sfmiQzuF68mvamu84KtMn1tvcrjpump?maker=2QygD8bDsfK1XCAnFxFtpPddzbJbamhXvKqcLQ8cELzE","https://dexscreener.com/solana/8ypJK8k7mYR14sfmiQzuF68mvamu84KtMn1tvcrjpump?maker=2QygD8bDsfK1XCAnFxFtpPddzbJbamhXvKqcLQ8cELzE")</f>
        <v/>
      </c>
    </row>
    <row r="80">
      <c r="A80" t="inlineStr">
        <is>
          <t>BoAQaykj3LtkM2Brevc7cQcRAzpqcsP47nJ2rkyopump</t>
        </is>
      </c>
      <c r="B80" t="inlineStr">
        <is>
          <t>FOREST</t>
        </is>
      </c>
      <c r="C80" t="n">
        <v>4</v>
      </c>
      <c r="D80" t="n">
        <v>94.14</v>
      </c>
      <c r="E80" t="n">
        <v>10</v>
      </c>
      <c r="F80" t="n">
        <v>21.4</v>
      </c>
      <c r="G80" t="n">
        <v>103.3</v>
      </c>
      <c r="H80" t="n">
        <v>8</v>
      </c>
      <c r="I80" t="n">
        <v>3</v>
      </c>
      <c r="J80" t="n">
        <v>-1</v>
      </c>
      <c r="K80" t="n">
        <v>-1</v>
      </c>
      <c r="L80">
        <f>HYPERLINK("https://www.defined.fi/sol/BoAQaykj3LtkM2Brevc7cQcRAzpqcsP47nJ2rkyopump?maker=2QygD8bDsfK1XCAnFxFtpPddzbJbamhXvKqcLQ8cELzE","https://www.defined.fi/sol/BoAQaykj3LtkM2Brevc7cQcRAzpqcsP47nJ2rkyopump?maker=2QygD8bDsfK1XCAnFxFtpPddzbJbamhXvKqcLQ8cELzE")</f>
        <v/>
      </c>
      <c r="M80">
        <f>HYPERLINK("https://dexscreener.com/solana/BoAQaykj3LtkM2Brevc7cQcRAzpqcsP47nJ2rkyopump?maker=2QygD8bDsfK1XCAnFxFtpPddzbJbamhXvKqcLQ8cELzE","https://dexscreener.com/solana/BoAQaykj3LtkM2Brevc7cQcRAzpqcsP47nJ2rkyopump?maker=2QygD8bDsfK1XCAnFxFtpPddzbJbamhXvKqcLQ8cELzE")</f>
        <v/>
      </c>
    </row>
    <row r="81">
      <c r="A81" t="inlineStr">
        <is>
          <t>9ZKh81To4E9sGaBCYY2n7nvoaNiDLrRHDBD9thdopump</t>
        </is>
      </c>
      <c r="B81" t="inlineStr">
        <is>
          <t>DUST</t>
        </is>
      </c>
      <c r="C81" t="n">
        <v>4</v>
      </c>
      <c r="D81" t="n">
        <v>-6.37</v>
      </c>
      <c r="E81" t="n">
        <v>-0.22</v>
      </c>
      <c r="F81" t="n">
        <v>29.3</v>
      </c>
      <c r="G81" t="n">
        <v>22.91</v>
      </c>
      <c r="H81" t="n">
        <v>8</v>
      </c>
      <c r="I81" t="n">
        <v>2</v>
      </c>
      <c r="J81" t="n">
        <v>-1</v>
      </c>
      <c r="K81" t="n">
        <v>-1</v>
      </c>
      <c r="L81">
        <f>HYPERLINK("https://www.defined.fi/sol/9ZKh81To4E9sGaBCYY2n7nvoaNiDLrRHDBD9thdopump?maker=2QygD8bDsfK1XCAnFxFtpPddzbJbamhXvKqcLQ8cELzE","https://www.defined.fi/sol/9ZKh81To4E9sGaBCYY2n7nvoaNiDLrRHDBD9thdopump?maker=2QygD8bDsfK1XCAnFxFtpPddzbJbamhXvKqcLQ8cELzE")</f>
        <v/>
      </c>
      <c r="M81">
        <f>HYPERLINK("https://dexscreener.com/solana/9ZKh81To4E9sGaBCYY2n7nvoaNiDLrRHDBD9thdopump?maker=2QygD8bDsfK1XCAnFxFtpPddzbJbamhXvKqcLQ8cELzE","https://dexscreener.com/solana/9ZKh81To4E9sGaBCYY2n7nvoaNiDLrRHDBD9thdopump?maker=2QygD8bDsfK1XCAnFxFtpPddzbJbamhXvKqcLQ8cELzE")</f>
        <v/>
      </c>
    </row>
    <row r="82">
      <c r="A82" t="inlineStr">
        <is>
          <t>39yYqgoyrfwMnRePWZRiUK4kRYgHrMFo3FXTyKgxum9u</t>
        </is>
      </c>
      <c r="B82" t="inlineStr">
        <is>
          <t>Rok</t>
        </is>
      </c>
      <c r="C82" t="n">
        <v>4</v>
      </c>
      <c r="D82" t="n">
        <v>-9.74</v>
      </c>
      <c r="E82" t="n">
        <v>-0.79</v>
      </c>
      <c r="F82" t="n">
        <v>12.31</v>
      </c>
      <c r="G82" t="n">
        <v>2.57</v>
      </c>
      <c r="H82" t="n">
        <v>5</v>
      </c>
      <c r="I82" t="n">
        <v>1</v>
      </c>
      <c r="J82" t="n">
        <v>-1</v>
      </c>
      <c r="K82" t="n">
        <v>-1</v>
      </c>
      <c r="L82">
        <f>HYPERLINK("https://www.defined.fi/sol/39yYqgoyrfwMnRePWZRiUK4kRYgHrMFo3FXTyKgxum9u?maker=2QygD8bDsfK1XCAnFxFtpPddzbJbamhXvKqcLQ8cELzE","https://www.defined.fi/sol/39yYqgoyrfwMnRePWZRiUK4kRYgHrMFo3FXTyKgxum9u?maker=2QygD8bDsfK1XCAnFxFtpPddzbJbamhXvKqcLQ8cELzE")</f>
        <v/>
      </c>
      <c r="M82">
        <f>HYPERLINK("https://dexscreener.com/solana/39yYqgoyrfwMnRePWZRiUK4kRYgHrMFo3FXTyKgxum9u?maker=2QygD8bDsfK1XCAnFxFtpPddzbJbamhXvKqcLQ8cELzE","https://dexscreener.com/solana/39yYqgoyrfwMnRePWZRiUK4kRYgHrMFo3FXTyKgxum9u?maker=2QygD8bDsfK1XCAnFxFtpPddzbJbamhXvKqcLQ8cELzE")</f>
        <v/>
      </c>
    </row>
    <row r="83">
      <c r="A83" t="inlineStr">
        <is>
          <t>CK8jBy1R7JKr6FMSmaHJGi8GS3XPryWFJ1ebX3Uvpump</t>
        </is>
      </c>
      <c r="B83" t="inlineStr">
        <is>
          <t>ARCANE</t>
        </is>
      </c>
      <c r="C83" t="n">
        <v>4</v>
      </c>
      <c r="D83" t="n">
        <v>-25.36</v>
      </c>
      <c r="E83" t="n">
        <v>-0.39</v>
      </c>
      <c r="F83" t="n">
        <v>65.87</v>
      </c>
      <c r="G83" t="n">
        <v>40.22</v>
      </c>
      <c r="H83" t="n">
        <v>15</v>
      </c>
      <c r="I83" t="n">
        <v>2</v>
      </c>
      <c r="J83" t="n">
        <v>-1</v>
      </c>
      <c r="K83" t="n">
        <v>-1</v>
      </c>
      <c r="L83">
        <f>HYPERLINK("https://www.defined.fi/sol/CK8jBy1R7JKr6FMSmaHJGi8GS3XPryWFJ1ebX3Uvpump?maker=2QygD8bDsfK1XCAnFxFtpPddzbJbamhXvKqcLQ8cELzE","https://www.defined.fi/sol/CK8jBy1R7JKr6FMSmaHJGi8GS3XPryWFJ1ebX3Uvpump?maker=2QygD8bDsfK1XCAnFxFtpPddzbJbamhXvKqcLQ8cELzE")</f>
        <v/>
      </c>
      <c r="M83">
        <f>HYPERLINK("https://dexscreener.com/solana/CK8jBy1R7JKr6FMSmaHJGi8GS3XPryWFJ1ebX3Uvpump?maker=2QygD8bDsfK1XCAnFxFtpPddzbJbamhXvKqcLQ8cELzE","https://dexscreener.com/solana/CK8jBy1R7JKr6FMSmaHJGi8GS3XPryWFJ1ebX3Uvpump?maker=2QygD8bDsfK1XCAnFxFtpPddzbJbamhXvKqcLQ8cELzE")</f>
        <v/>
      </c>
    </row>
    <row r="84">
      <c r="A84" t="inlineStr">
        <is>
          <t>H4fKM95QNPDNo9b2oZfgDFNHjPpktLLEHo3pEii2pump</t>
        </is>
      </c>
      <c r="B84" t="inlineStr">
        <is>
          <t>unknown_H4fK</t>
        </is>
      </c>
      <c r="C84" t="n">
        <v>5</v>
      </c>
      <c r="D84" t="n">
        <v>-1.56</v>
      </c>
      <c r="E84" t="n">
        <v>-0.19</v>
      </c>
      <c r="F84" t="n">
        <v>8.35</v>
      </c>
      <c r="G84" t="n">
        <v>6.72</v>
      </c>
      <c r="H84" t="n">
        <v>2</v>
      </c>
      <c r="I84" t="n">
        <v>1</v>
      </c>
      <c r="J84" t="n">
        <v>-1</v>
      </c>
      <c r="K84" t="n">
        <v>-1</v>
      </c>
      <c r="L84">
        <f>HYPERLINK("https://www.defined.fi/sol/H4fKM95QNPDNo9b2oZfgDFNHjPpktLLEHo3pEii2pump?maker=2QygD8bDsfK1XCAnFxFtpPddzbJbamhXvKqcLQ8cELzE","https://www.defined.fi/sol/H4fKM95QNPDNo9b2oZfgDFNHjPpktLLEHo3pEii2pump?maker=2QygD8bDsfK1XCAnFxFtpPddzbJbamhXvKqcLQ8cELzE")</f>
        <v/>
      </c>
      <c r="M84">
        <f>HYPERLINK("https://dexscreener.com/solana/H4fKM95QNPDNo9b2oZfgDFNHjPpktLLEHo3pEii2pump?maker=2QygD8bDsfK1XCAnFxFtpPddzbJbamhXvKqcLQ8cELzE","https://dexscreener.com/solana/H4fKM95QNPDNo9b2oZfgDFNHjPpktLLEHo3pEii2pump?maker=2QygD8bDsfK1XCAnFxFtpPddzbJbamhXvKqcLQ8cELzE")</f>
        <v/>
      </c>
    </row>
    <row r="85">
      <c r="A85" t="inlineStr">
        <is>
          <t>AKKasEPSAXaf9BRwyJTuU2TczYq6yUwj2FAk7U5b8cPZ</t>
        </is>
      </c>
      <c r="B85" t="inlineStr">
        <is>
          <t>LICK</t>
        </is>
      </c>
      <c r="C85" t="n">
        <v>5</v>
      </c>
      <c r="D85" t="n">
        <v>3.83</v>
      </c>
      <c r="E85" t="n">
        <v>0.89</v>
      </c>
      <c r="F85" t="n">
        <v>4.29</v>
      </c>
      <c r="G85" t="n">
        <v>8.119999999999999</v>
      </c>
      <c r="H85" t="n">
        <v>3</v>
      </c>
      <c r="I85" t="n">
        <v>2</v>
      </c>
      <c r="J85" t="n">
        <v>-1</v>
      </c>
      <c r="K85" t="n">
        <v>-1</v>
      </c>
      <c r="L85">
        <f>HYPERLINK("https://www.defined.fi/sol/AKKasEPSAXaf9BRwyJTuU2TczYq6yUwj2FAk7U5b8cPZ?maker=2QygD8bDsfK1XCAnFxFtpPddzbJbamhXvKqcLQ8cELzE","https://www.defined.fi/sol/AKKasEPSAXaf9BRwyJTuU2TczYq6yUwj2FAk7U5b8cPZ?maker=2QygD8bDsfK1XCAnFxFtpPddzbJbamhXvKqcLQ8cELzE")</f>
        <v/>
      </c>
      <c r="M85">
        <f>HYPERLINK("https://dexscreener.com/solana/AKKasEPSAXaf9BRwyJTuU2TczYq6yUwj2FAk7U5b8cPZ?maker=2QygD8bDsfK1XCAnFxFtpPddzbJbamhXvKqcLQ8cELzE","https://dexscreener.com/solana/AKKasEPSAXaf9BRwyJTuU2TczYq6yUwj2FAk7U5b8cPZ?maker=2QygD8bDsfK1XCAnFxFtpPddzbJbamhXvKqcLQ8cELzE")</f>
        <v/>
      </c>
    </row>
    <row r="86">
      <c r="A86" t="inlineStr">
        <is>
          <t>GegBq6qGirNSVPbDcHNbG89xUcFTqNDwfSKt85T8pump</t>
        </is>
      </c>
      <c r="B86" t="inlineStr">
        <is>
          <t>megs</t>
        </is>
      </c>
      <c r="C86" t="n">
        <v>5</v>
      </c>
      <c r="D86" t="n">
        <v>110.13</v>
      </c>
      <c r="E86" t="n">
        <v>5.11</v>
      </c>
      <c r="F86" t="n">
        <v>21.69</v>
      </c>
      <c r="G86" t="n">
        <v>131.69</v>
      </c>
      <c r="H86" t="n">
        <v>5</v>
      </c>
      <c r="I86" t="n">
        <v>7</v>
      </c>
      <c r="J86" t="n">
        <v>-1</v>
      </c>
      <c r="K86" t="n">
        <v>-1</v>
      </c>
      <c r="L86">
        <f>HYPERLINK("https://www.defined.fi/sol/GegBq6qGirNSVPbDcHNbG89xUcFTqNDwfSKt85T8pump?maker=2QygD8bDsfK1XCAnFxFtpPddzbJbamhXvKqcLQ8cELzE","https://www.defined.fi/sol/GegBq6qGirNSVPbDcHNbG89xUcFTqNDwfSKt85T8pump?maker=2QygD8bDsfK1XCAnFxFtpPddzbJbamhXvKqcLQ8cELzE")</f>
        <v/>
      </c>
      <c r="M86">
        <f>HYPERLINK("https://dexscreener.com/solana/GegBq6qGirNSVPbDcHNbG89xUcFTqNDwfSKt85T8pump?maker=2QygD8bDsfK1XCAnFxFtpPddzbJbamhXvKqcLQ8cELzE","https://dexscreener.com/solana/GegBq6qGirNSVPbDcHNbG89xUcFTqNDwfSKt85T8pump?maker=2QygD8bDsfK1XCAnFxFtpPddzbJbamhXvKqcLQ8cELzE")</f>
        <v/>
      </c>
    </row>
    <row r="87">
      <c r="A87" t="inlineStr">
        <is>
          <t>6zkouG5zqG4PF46owybDUF3QhMKtnzEiwA1D2BNtpump</t>
        </is>
      </c>
      <c r="B87" t="inlineStr">
        <is>
          <t>unknown_6zko</t>
        </is>
      </c>
      <c r="C87" t="n">
        <v>5</v>
      </c>
      <c r="D87" t="n">
        <v>-5.38</v>
      </c>
      <c r="E87" t="n">
        <v>-0.54</v>
      </c>
      <c r="F87" t="n">
        <v>10.09</v>
      </c>
      <c r="G87" t="n">
        <v>4.63</v>
      </c>
      <c r="H87" t="n">
        <v>1</v>
      </c>
      <c r="I87" t="n">
        <v>1</v>
      </c>
      <c r="J87" t="n">
        <v>-1</v>
      </c>
      <c r="K87" t="n">
        <v>-1</v>
      </c>
      <c r="L87">
        <f>HYPERLINK("https://www.defined.fi/sol/6zkouG5zqG4PF46owybDUF3QhMKtnzEiwA1D2BNtpump?maker=2QygD8bDsfK1XCAnFxFtpPddzbJbamhXvKqcLQ8cELzE","https://www.defined.fi/sol/6zkouG5zqG4PF46owybDUF3QhMKtnzEiwA1D2BNtpump?maker=2QygD8bDsfK1XCAnFxFtpPddzbJbamhXvKqcLQ8cELzE")</f>
        <v/>
      </c>
      <c r="M87">
        <f>HYPERLINK("https://dexscreener.com/solana/6zkouG5zqG4PF46owybDUF3QhMKtnzEiwA1D2BNtpump?maker=2QygD8bDsfK1XCAnFxFtpPddzbJbamhXvKqcLQ8cELzE","https://dexscreener.com/solana/6zkouG5zqG4PF46owybDUF3QhMKtnzEiwA1D2BNtpump?maker=2QygD8bDsfK1XCAnFxFtpPddzbJbamhXvKqcLQ8cELzE")</f>
        <v/>
      </c>
    </row>
    <row r="88">
      <c r="A88" t="inlineStr">
        <is>
          <t>HK4R6p9rx2Cm8aEJg7fByUPGknprP9LyzNJ3CJPcpump</t>
        </is>
      </c>
      <c r="B88" t="inlineStr">
        <is>
          <t>Virgin</t>
        </is>
      </c>
      <c r="C88" t="n">
        <v>5</v>
      </c>
      <c r="D88" t="n">
        <v>0.849</v>
      </c>
      <c r="E88" t="n">
        <v>0.12</v>
      </c>
      <c r="F88" t="n">
        <v>8.210000000000001</v>
      </c>
      <c r="G88" t="n">
        <v>8.01</v>
      </c>
      <c r="H88" t="n">
        <v>2</v>
      </c>
      <c r="I88" t="n">
        <v>1</v>
      </c>
      <c r="J88" t="n">
        <v>-1</v>
      </c>
      <c r="K88" t="n">
        <v>-1</v>
      </c>
      <c r="L88">
        <f>HYPERLINK("https://www.defined.fi/sol/HK4R6p9rx2Cm8aEJg7fByUPGknprP9LyzNJ3CJPcpump?maker=2QygD8bDsfK1XCAnFxFtpPddzbJbamhXvKqcLQ8cELzE","https://www.defined.fi/sol/HK4R6p9rx2Cm8aEJg7fByUPGknprP9LyzNJ3CJPcpump?maker=2QygD8bDsfK1XCAnFxFtpPddzbJbamhXvKqcLQ8cELzE")</f>
        <v/>
      </c>
      <c r="M88">
        <f>HYPERLINK("https://dexscreener.com/solana/HK4R6p9rx2Cm8aEJg7fByUPGknprP9LyzNJ3CJPcpump?maker=2QygD8bDsfK1XCAnFxFtpPddzbJbamhXvKqcLQ8cELzE","https://dexscreener.com/solana/HK4R6p9rx2Cm8aEJg7fByUPGknprP9LyzNJ3CJPcpump?maker=2QygD8bDsfK1XCAnFxFtpPddzbJbamhXvKqcLQ8cELzE")</f>
        <v/>
      </c>
    </row>
    <row r="89">
      <c r="A89" t="inlineStr">
        <is>
          <t>GUVMNqmVQucePPmoJgydVEiq9Ht8wb6YUwLZSYGkpump</t>
        </is>
      </c>
      <c r="B89" t="inlineStr">
        <is>
          <t>CONSIDER</t>
        </is>
      </c>
      <c r="C89" t="n">
        <v>5</v>
      </c>
      <c r="D89" t="n">
        <v>-5.3</v>
      </c>
      <c r="E89" t="n">
        <v>-0.72</v>
      </c>
      <c r="F89" t="n">
        <v>7.41</v>
      </c>
      <c r="G89" t="n">
        <v>2.09</v>
      </c>
      <c r="H89" t="n">
        <v>3</v>
      </c>
      <c r="I89" t="n">
        <v>1</v>
      </c>
      <c r="J89" t="n">
        <v>-1</v>
      </c>
      <c r="K89" t="n">
        <v>-1</v>
      </c>
      <c r="L89">
        <f>HYPERLINK("https://www.defined.fi/sol/GUVMNqmVQucePPmoJgydVEiq9Ht8wb6YUwLZSYGkpump?maker=2QygD8bDsfK1XCAnFxFtpPddzbJbamhXvKqcLQ8cELzE","https://www.defined.fi/sol/GUVMNqmVQucePPmoJgydVEiq9Ht8wb6YUwLZSYGkpump?maker=2QygD8bDsfK1XCAnFxFtpPddzbJbamhXvKqcLQ8cELzE")</f>
        <v/>
      </c>
      <c r="M89">
        <f>HYPERLINK("https://dexscreener.com/solana/GUVMNqmVQucePPmoJgydVEiq9Ht8wb6YUwLZSYGkpump?maker=2QygD8bDsfK1XCAnFxFtpPddzbJbamhXvKqcLQ8cELzE","https://dexscreener.com/solana/GUVMNqmVQucePPmoJgydVEiq9Ht8wb6YUwLZSYGkpump?maker=2QygD8bDsfK1XCAnFxFtpPddzbJbamhXvKqcLQ8cELzE")</f>
        <v/>
      </c>
    </row>
    <row r="90">
      <c r="A90" t="inlineStr">
        <is>
          <t>991jxDiKaAqCth61RehjxCzmSkitPsp6JSRJoiFxpump</t>
        </is>
      </c>
      <c r="B90" t="inlineStr">
        <is>
          <t>Finn</t>
        </is>
      </c>
      <c r="C90" t="n">
        <v>5</v>
      </c>
      <c r="D90" t="n">
        <v>-2.33</v>
      </c>
      <c r="E90" t="n">
        <v>-0.64</v>
      </c>
      <c r="F90" t="n">
        <v>3.67</v>
      </c>
      <c r="G90" t="n">
        <v>1.33</v>
      </c>
      <c r="H90" t="n">
        <v>4</v>
      </c>
      <c r="I90" t="n">
        <v>1</v>
      </c>
      <c r="J90" t="n">
        <v>-1</v>
      </c>
      <c r="K90" t="n">
        <v>-1</v>
      </c>
      <c r="L90">
        <f>HYPERLINK("https://www.defined.fi/sol/991jxDiKaAqCth61RehjxCzmSkitPsp6JSRJoiFxpump?maker=2QygD8bDsfK1XCAnFxFtpPddzbJbamhXvKqcLQ8cELzE","https://www.defined.fi/sol/991jxDiKaAqCth61RehjxCzmSkitPsp6JSRJoiFxpump?maker=2QygD8bDsfK1XCAnFxFtpPddzbJbamhXvKqcLQ8cELzE")</f>
        <v/>
      </c>
      <c r="M90">
        <f>HYPERLINK("https://dexscreener.com/solana/991jxDiKaAqCth61RehjxCzmSkitPsp6JSRJoiFxpump?maker=2QygD8bDsfK1XCAnFxFtpPddzbJbamhXvKqcLQ8cELzE","https://dexscreener.com/solana/991jxDiKaAqCth61RehjxCzmSkitPsp6JSRJoiFxpump?maker=2QygD8bDsfK1XCAnFxFtpPddzbJbamhXvKqcLQ8cELzE")</f>
        <v/>
      </c>
    </row>
    <row r="91">
      <c r="A91" t="inlineStr">
        <is>
          <t>HVbeKgtWhVNcJHD5vJ5PNuE1HVqwZVJ7dYmTqXXxpump</t>
        </is>
      </c>
      <c r="B91" t="inlineStr">
        <is>
          <t>YUNA-KUN</t>
        </is>
      </c>
      <c r="C91" t="n">
        <v>5</v>
      </c>
      <c r="D91" t="n">
        <v>-0.046</v>
      </c>
      <c r="E91" t="n">
        <v>-1</v>
      </c>
      <c r="F91" t="n">
        <v>1.21</v>
      </c>
      <c r="G91" t="n">
        <v>1.16</v>
      </c>
      <c r="H91" t="n">
        <v>1</v>
      </c>
      <c r="I91" t="n">
        <v>1</v>
      </c>
      <c r="J91" t="n">
        <v>-1</v>
      </c>
      <c r="K91" t="n">
        <v>-1</v>
      </c>
      <c r="L91">
        <f>HYPERLINK("https://www.defined.fi/sol/HVbeKgtWhVNcJHD5vJ5PNuE1HVqwZVJ7dYmTqXXxpump?maker=2QygD8bDsfK1XCAnFxFtpPddzbJbamhXvKqcLQ8cELzE","https://www.defined.fi/sol/HVbeKgtWhVNcJHD5vJ5PNuE1HVqwZVJ7dYmTqXXxpump?maker=2QygD8bDsfK1XCAnFxFtpPddzbJbamhXvKqcLQ8cELzE")</f>
        <v/>
      </c>
      <c r="M91">
        <f>HYPERLINK("https://dexscreener.com/solana/HVbeKgtWhVNcJHD5vJ5PNuE1HVqwZVJ7dYmTqXXxpump?maker=2QygD8bDsfK1XCAnFxFtpPddzbJbamhXvKqcLQ8cELzE","https://dexscreener.com/solana/HVbeKgtWhVNcJHD5vJ5PNuE1HVqwZVJ7dYmTqXXxpump?maker=2QygD8bDsfK1XCAnFxFtpPddzbJbamhXvKqcLQ8cELzE")</f>
        <v/>
      </c>
    </row>
    <row r="92">
      <c r="A92" t="inlineStr">
        <is>
          <t>GEgCyh7cFUQKJvM5XhKQRc3QvqUjzM3Q6oR6pfrkpump</t>
        </is>
      </c>
      <c r="B92" t="inlineStr">
        <is>
          <t>TOMMY</t>
        </is>
      </c>
      <c r="C92" t="n">
        <v>5</v>
      </c>
      <c r="D92" t="n">
        <v>-3.96</v>
      </c>
      <c r="E92" t="n">
        <v>-0.77</v>
      </c>
      <c r="F92" t="n">
        <v>5.17</v>
      </c>
      <c r="G92" t="n">
        <v>1.21</v>
      </c>
      <c r="H92" t="n">
        <v>2</v>
      </c>
      <c r="I92" t="n">
        <v>1</v>
      </c>
      <c r="J92" t="n">
        <v>-1</v>
      </c>
      <c r="K92" t="n">
        <v>-1</v>
      </c>
      <c r="L92">
        <f>HYPERLINK("https://www.defined.fi/sol/GEgCyh7cFUQKJvM5XhKQRc3QvqUjzM3Q6oR6pfrkpump?maker=2QygD8bDsfK1XCAnFxFtpPddzbJbamhXvKqcLQ8cELzE","https://www.defined.fi/sol/GEgCyh7cFUQKJvM5XhKQRc3QvqUjzM3Q6oR6pfrkpump?maker=2QygD8bDsfK1XCAnFxFtpPddzbJbamhXvKqcLQ8cELzE")</f>
        <v/>
      </c>
      <c r="M92">
        <f>HYPERLINK("https://dexscreener.com/solana/GEgCyh7cFUQKJvM5XhKQRc3QvqUjzM3Q6oR6pfrkpump?maker=2QygD8bDsfK1XCAnFxFtpPddzbJbamhXvKqcLQ8cELzE","https://dexscreener.com/solana/GEgCyh7cFUQKJvM5XhKQRc3QvqUjzM3Q6oR6pfrkpump?maker=2QygD8bDsfK1XCAnFxFtpPddzbJbamhXvKqcLQ8cELzE")</f>
        <v/>
      </c>
    </row>
    <row r="93">
      <c r="A93" t="inlineStr">
        <is>
          <t>6fn8vvRt3944ise4idXeBgHjXtZGoREaUnjMdxvZcpNC</t>
        </is>
      </c>
      <c r="B93" t="inlineStr">
        <is>
          <t>RYUJI</t>
        </is>
      </c>
      <c r="C93" t="n">
        <v>5</v>
      </c>
      <c r="D93" t="n">
        <v>-4.33</v>
      </c>
      <c r="E93" t="n">
        <v>-0.34</v>
      </c>
      <c r="F93" t="n">
        <v>12.56</v>
      </c>
      <c r="G93" t="n">
        <v>8.210000000000001</v>
      </c>
      <c r="H93" t="n">
        <v>4</v>
      </c>
      <c r="I93" t="n">
        <v>2</v>
      </c>
      <c r="J93" t="n">
        <v>-1</v>
      </c>
      <c r="K93" t="n">
        <v>-1</v>
      </c>
      <c r="L93">
        <f>HYPERLINK("https://www.defined.fi/sol/6fn8vvRt3944ise4idXeBgHjXtZGoREaUnjMdxvZcpNC?maker=2QygD8bDsfK1XCAnFxFtpPddzbJbamhXvKqcLQ8cELzE","https://www.defined.fi/sol/6fn8vvRt3944ise4idXeBgHjXtZGoREaUnjMdxvZcpNC?maker=2QygD8bDsfK1XCAnFxFtpPddzbJbamhXvKqcLQ8cELzE")</f>
        <v/>
      </c>
      <c r="M93">
        <f>HYPERLINK("https://dexscreener.com/solana/6fn8vvRt3944ise4idXeBgHjXtZGoREaUnjMdxvZcpNC?maker=2QygD8bDsfK1XCAnFxFtpPddzbJbamhXvKqcLQ8cELzE","https://dexscreener.com/solana/6fn8vvRt3944ise4idXeBgHjXtZGoREaUnjMdxvZcpNC?maker=2QygD8bDsfK1XCAnFxFtpPddzbJbamhXvKqcLQ8cELzE")</f>
        <v/>
      </c>
    </row>
    <row r="94">
      <c r="A94" t="inlineStr">
        <is>
          <t>CnYg84LttGevujHp38f9V17hW8p7d8HF7R1DuyeFpump</t>
        </is>
      </c>
      <c r="B94" t="inlineStr">
        <is>
          <t>BELIEF</t>
        </is>
      </c>
      <c r="C94" t="n">
        <v>5</v>
      </c>
      <c r="D94" t="n">
        <v>-8.390000000000001</v>
      </c>
      <c r="E94" t="n">
        <v>-0.25</v>
      </c>
      <c r="F94" t="n">
        <v>33.27</v>
      </c>
      <c r="G94" t="n">
        <v>24.75</v>
      </c>
      <c r="H94" t="n">
        <v>9</v>
      </c>
      <c r="I94" t="n">
        <v>4</v>
      </c>
      <c r="J94" t="n">
        <v>-1</v>
      </c>
      <c r="K94" t="n">
        <v>-1</v>
      </c>
      <c r="L94">
        <f>HYPERLINK("https://www.defined.fi/sol/CnYg84LttGevujHp38f9V17hW8p7d8HF7R1DuyeFpump?maker=2QygD8bDsfK1XCAnFxFtpPddzbJbamhXvKqcLQ8cELzE","https://www.defined.fi/sol/CnYg84LttGevujHp38f9V17hW8p7d8HF7R1DuyeFpump?maker=2QygD8bDsfK1XCAnFxFtpPddzbJbamhXvKqcLQ8cELzE")</f>
        <v/>
      </c>
      <c r="M94">
        <f>HYPERLINK("https://dexscreener.com/solana/CnYg84LttGevujHp38f9V17hW8p7d8HF7R1DuyeFpump?maker=2QygD8bDsfK1XCAnFxFtpPddzbJbamhXvKqcLQ8cELzE","https://dexscreener.com/solana/CnYg84LttGevujHp38f9V17hW8p7d8HF7R1DuyeFpump?maker=2QygD8bDsfK1XCAnFxFtpPddzbJbamhXvKqcLQ8cELzE")</f>
        <v/>
      </c>
    </row>
    <row r="95">
      <c r="A95" t="inlineStr">
        <is>
          <t>DwfXjc2cGtaXwGpEwPNwg7KkJRrHNUMKLggQd35kpump</t>
        </is>
      </c>
      <c r="B95" t="inlineStr">
        <is>
          <t>MCE</t>
        </is>
      </c>
      <c r="C95" t="n">
        <v>7</v>
      </c>
      <c r="D95" t="n">
        <v>-6.09</v>
      </c>
      <c r="E95" t="n">
        <v>-0.64</v>
      </c>
      <c r="F95" t="n">
        <v>9.49</v>
      </c>
      <c r="G95" t="n">
        <v>3.4</v>
      </c>
      <c r="H95" t="n">
        <v>3</v>
      </c>
      <c r="I95" t="n">
        <v>1</v>
      </c>
      <c r="J95" t="n">
        <v>-1</v>
      </c>
      <c r="K95" t="n">
        <v>-1</v>
      </c>
      <c r="L95">
        <f>HYPERLINK("https://www.defined.fi/sol/DwfXjc2cGtaXwGpEwPNwg7KkJRrHNUMKLggQd35kpump?maker=2QygD8bDsfK1XCAnFxFtpPddzbJbamhXvKqcLQ8cELzE","https://www.defined.fi/sol/DwfXjc2cGtaXwGpEwPNwg7KkJRrHNUMKLggQd35kpump?maker=2QygD8bDsfK1XCAnFxFtpPddzbJbamhXvKqcLQ8cELzE")</f>
        <v/>
      </c>
      <c r="M95">
        <f>HYPERLINK("https://dexscreener.com/solana/DwfXjc2cGtaXwGpEwPNwg7KkJRrHNUMKLggQd35kpump?maker=2QygD8bDsfK1XCAnFxFtpPddzbJbamhXvKqcLQ8cELzE","https://dexscreener.com/solana/DwfXjc2cGtaXwGpEwPNwg7KkJRrHNUMKLggQd35kpump?maker=2QygD8bDsfK1XCAnFxFtpPddzbJbamhXvKqcLQ8cELzE")</f>
        <v/>
      </c>
    </row>
    <row r="96">
      <c r="A96" t="inlineStr">
        <is>
          <t>DvkvJLVLHFSr6uhEBeMQ4XTsPLtbJ6iKaWetLpXUmPGL</t>
        </is>
      </c>
      <c r="B96" t="inlineStr">
        <is>
          <t>HUH</t>
        </is>
      </c>
      <c r="C96" t="n">
        <v>7</v>
      </c>
      <c r="D96" t="n">
        <v>58.08</v>
      </c>
      <c r="E96" t="n">
        <v>8.699999999999999</v>
      </c>
      <c r="F96" t="n">
        <v>6.7</v>
      </c>
      <c r="G96" t="n">
        <v>64.76000000000001</v>
      </c>
      <c r="H96" t="n">
        <v>2</v>
      </c>
      <c r="I96" t="n">
        <v>10</v>
      </c>
      <c r="J96" t="n">
        <v>-1</v>
      </c>
      <c r="K96" t="n">
        <v>-1</v>
      </c>
      <c r="L96">
        <f>HYPERLINK("https://www.defined.fi/sol/DvkvJLVLHFSr6uhEBeMQ4XTsPLtbJ6iKaWetLpXUmPGL?maker=2QygD8bDsfK1XCAnFxFtpPddzbJbamhXvKqcLQ8cELzE","https://www.defined.fi/sol/DvkvJLVLHFSr6uhEBeMQ4XTsPLtbJ6iKaWetLpXUmPGL?maker=2QygD8bDsfK1XCAnFxFtpPddzbJbamhXvKqcLQ8cELzE")</f>
        <v/>
      </c>
      <c r="M96">
        <f>HYPERLINK("https://dexscreener.com/solana/DvkvJLVLHFSr6uhEBeMQ4XTsPLtbJ6iKaWetLpXUmPGL?maker=2QygD8bDsfK1XCAnFxFtpPddzbJbamhXvKqcLQ8cELzE","https://dexscreener.com/solana/DvkvJLVLHFSr6uhEBeMQ4XTsPLtbJ6iKaWetLpXUmPGL?maker=2QygD8bDsfK1XCAnFxFtpPddzbJbamhXvKqcLQ8cELzE")</f>
        <v/>
      </c>
    </row>
    <row r="97">
      <c r="A97" t="inlineStr">
        <is>
          <t>Ask3QD3BagjDbnGBvL7QEFTNA6Sg6pyiUZQTnfkDpump</t>
        </is>
      </c>
      <c r="B97" t="inlineStr">
        <is>
          <t>KIKO</t>
        </is>
      </c>
      <c r="C97" t="n">
        <v>7</v>
      </c>
      <c r="D97" t="n">
        <v>-6.76</v>
      </c>
      <c r="E97" t="n">
        <v>-0.5600000000000001</v>
      </c>
      <c r="F97" t="n">
        <v>11.96</v>
      </c>
      <c r="G97" t="n">
        <v>5.2</v>
      </c>
      <c r="H97" t="n">
        <v>4</v>
      </c>
      <c r="I97" t="n">
        <v>1</v>
      </c>
      <c r="J97" t="n">
        <v>-1</v>
      </c>
      <c r="K97" t="n">
        <v>-1</v>
      </c>
      <c r="L97">
        <f>HYPERLINK("https://www.defined.fi/sol/Ask3QD3BagjDbnGBvL7QEFTNA6Sg6pyiUZQTnfkDpump?maker=2QygD8bDsfK1XCAnFxFtpPddzbJbamhXvKqcLQ8cELzE","https://www.defined.fi/sol/Ask3QD3BagjDbnGBvL7QEFTNA6Sg6pyiUZQTnfkDpump?maker=2QygD8bDsfK1XCAnFxFtpPddzbJbamhXvKqcLQ8cELzE")</f>
        <v/>
      </c>
      <c r="M97">
        <f>HYPERLINK("https://dexscreener.com/solana/Ask3QD3BagjDbnGBvL7QEFTNA6Sg6pyiUZQTnfkDpump?maker=2QygD8bDsfK1XCAnFxFtpPddzbJbamhXvKqcLQ8cELzE","https://dexscreener.com/solana/Ask3QD3BagjDbnGBvL7QEFTNA6Sg6pyiUZQTnfkDpump?maker=2QygD8bDsfK1XCAnFxFtpPddzbJbamhXvKqcLQ8cELzE")</f>
        <v/>
      </c>
    </row>
    <row r="98">
      <c r="A98" t="inlineStr">
        <is>
          <t>BkN92zyQspSaEieZRYihU3wfF98Fv57VViipXMngpump</t>
        </is>
      </c>
      <c r="B98" t="inlineStr">
        <is>
          <t>A</t>
        </is>
      </c>
      <c r="C98" t="n">
        <v>7</v>
      </c>
      <c r="D98" t="n">
        <v>-2.7</v>
      </c>
      <c r="E98" t="n">
        <v>-0.36</v>
      </c>
      <c r="F98" t="n">
        <v>7.58</v>
      </c>
      <c r="G98" t="n">
        <v>4.87</v>
      </c>
      <c r="H98" t="n">
        <v>3</v>
      </c>
      <c r="I98" t="n">
        <v>1</v>
      </c>
      <c r="J98" t="n">
        <v>-1</v>
      </c>
      <c r="K98" t="n">
        <v>-1</v>
      </c>
      <c r="L98">
        <f>HYPERLINK("https://www.defined.fi/sol/BkN92zyQspSaEieZRYihU3wfF98Fv57VViipXMngpump?maker=2QygD8bDsfK1XCAnFxFtpPddzbJbamhXvKqcLQ8cELzE","https://www.defined.fi/sol/BkN92zyQspSaEieZRYihU3wfF98Fv57VViipXMngpump?maker=2QygD8bDsfK1XCAnFxFtpPddzbJbamhXvKqcLQ8cELzE")</f>
        <v/>
      </c>
      <c r="M98">
        <f>HYPERLINK("https://dexscreener.com/solana/BkN92zyQspSaEieZRYihU3wfF98Fv57VViipXMngpump?maker=2QygD8bDsfK1XCAnFxFtpPddzbJbamhXvKqcLQ8cELzE","https://dexscreener.com/solana/BkN92zyQspSaEieZRYihU3wfF98Fv57VViipXMngpump?maker=2QygD8bDsfK1XCAnFxFtpPddzbJbamhXvKqcLQ8cELzE")</f>
        <v/>
      </c>
    </row>
    <row r="99">
      <c r="A99" t="inlineStr">
        <is>
          <t>6FC5FWyDXDJMfKrbBGHXr8YDpsXRVJMKLh7ZE6Vzpump</t>
        </is>
      </c>
      <c r="B99" t="inlineStr">
        <is>
          <t>silly</t>
        </is>
      </c>
      <c r="C99" t="n">
        <v>7</v>
      </c>
      <c r="D99" t="n">
        <v>-6.9</v>
      </c>
      <c r="E99" t="n">
        <v>-0.5600000000000001</v>
      </c>
      <c r="F99" t="n">
        <v>12.48</v>
      </c>
      <c r="G99" t="n">
        <v>5.49</v>
      </c>
      <c r="H99" t="n">
        <v>6</v>
      </c>
      <c r="I99" t="n">
        <v>1</v>
      </c>
      <c r="J99" t="n">
        <v>-1</v>
      </c>
      <c r="K99" t="n">
        <v>-1</v>
      </c>
      <c r="L99">
        <f>HYPERLINK("https://www.defined.fi/sol/6FC5FWyDXDJMfKrbBGHXr8YDpsXRVJMKLh7ZE6Vzpump?maker=2QygD8bDsfK1XCAnFxFtpPddzbJbamhXvKqcLQ8cELzE","https://www.defined.fi/sol/6FC5FWyDXDJMfKrbBGHXr8YDpsXRVJMKLh7ZE6Vzpump?maker=2QygD8bDsfK1XCAnFxFtpPddzbJbamhXvKqcLQ8cELzE")</f>
        <v/>
      </c>
      <c r="M99">
        <f>HYPERLINK("https://dexscreener.com/solana/6FC5FWyDXDJMfKrbBGHXr8YDpsXRVJMKLh7ZE6Vzpump?maker=2QygD8bDsfK1XCAnFxFtpPddzbJbamhXvKqcLQ8cELzE","https://dexscreener.com/solana/6FC5FWyDXDJMfKrbBGHXr8YDpsXRVJMKLh7ZE6Vzpump?maker=2QygD8bDsfK1XCAnFxFtpPddzbJbamhXvKqcLQ8cELzE")</f>
        <v/>
      </c>
    </row>
    <row r="100">
      <c r="A100" t="inlineStr">
        <is>
          <t>5q53M4P3HcK32m6nnvin1CTJ6DTyj6X27sTTjg8Ypump</t>
        </is>
      </c>
      <c r="B100" t="inlineStr">
        <is>
          <t>$PANG</t>
        </is>
      </c>
      <c r="C100" t="n">
        <v>8</v>
      </c>
      <c r="D100" t="n">
        <v>-9.720000000000001</v>
      </c>
      <c r="E100" t="n">
        <v>-0.62</v>
      </c>
      <c r="F100" t="n">
        <v>15.78</v>
      </c>
      <c r="G100" t="n">
        <v>6.05</v>
      </c>
      <c r="H100" t="n">
        <v>6</v>
      </c>
      <c r="I100" t="n">
        <v>1</v>
      </c>
      <c r="J100" t="n">
        <v>-1</v>
      </c>
      <c r="K100" t="n">
        <v>-1</v>
      </c>
      <c r="L100">
        <f>HYPERLINK("https://www.defined.fi/sol/5q53M4P3HcK32m6nnvin1CTJ6DTyj6X27sTTjg8Ypump?maker=2QygD8bDsfK1XCAnFxFtpPddzbJbamhXvKqcLQ8cELzE","https://www.defined.fi/sol/5q53M4P3HcK32m6nnvin1CTJ6DTyj6X27sTTjg8Ypump?maker=2QygD8bDsfK1XCAnFxFtpPddzbJbamhXvKqcLQ8cELzE")</f>
        <v/>
      </c>
      <c r="M100">
        <f>HYPERLINK("https://dexscreener.com/solana/5q53M4P3HcK32m6nnvin1CTJ6DTyj6X27sTTjg8Ypump?maker=2QygD8bDsfK1XCAnFxFtpPddzbJbamhXvKqcLQ8cELzE","https://dexscreener.com/solana/5q53M4P3HcK32m6nnvin1CTJ6DTyj6X27sTTjg8Ypump?maker=2QygD8bDsfK1XCAnFxFtpPddzbJbamhXvKqcLQ8cELzE")</f>
        <v/>
      </c>
    </row>
    <row r="101">
      <c r="A101" t="inlineStr">
        <is>
          <t>G2UiCJZ3Zp4GEKouB4e6U5qke7rwD9Y4P64SrpWDpump</t>
        </is>
      </c>
      <c r="B101" t="inlineStr">
        <is>
          <t>MINDSET</t>
        </is>
      </c>
      <c r="C101" t="n">
        <v>9</v>
      </c>
      <c r="D101" t="n">
        <v>0.37</v>
      </c>
      <c r="E101" t="n">
        <v>-1</v>
      </c>
      <c r="F101" t="n">
        <v>1.07</v>
      </c>
      <c r="G101" t="n">
        <v>1.44</v>
      </c>
      <c r="H101" t="n">
        <v>1</v>
      </c>
      <c r="I101" t="n">
        <v>1</v>
      </c>
      <c r="J101" t="n">
        <v>-1</v>
      </c>
      <c r="K101" t="n">
        <v>-1</v>
      </c>
      <c r="L101">
        <f>HYPERLINK("https://www.defined.fi/sol/G2UiCJZ3Zp4GEKouB4e6U5qke7rwD9Y4P64SrpWDpump?maker=2QygD8bDsfK1XCAnFxFtpPddzbJbamhXvKqcLQ8cELzE","https://www.defined.fi/sol/G2UiCJZ3Zp4GEKouB4e6U5qke7rwD9Y4P64SrpWDpump?maker=2QygD8bDsfK1XCAnFxFtpPddzbJbamhXvKqcLQ8cELzE")</f>
        <v/>
      </c>
      <c r="M101">
        <f>HYPERLINK("https://dexscreener.com/solana/G2UiCJZ3Zp4GEKouB4e6U5qke7rwD9Y4P64SrpWDpump?maker=2QygD8bDsfK1XCAnFxFtpPddzbJbamhXvKqcLQ8cELzE","https://dexscreener.com/solana/G2UiCJZ3Zp4GEKouB4e6U5qke7rwD9Y4P64SrpWDpump?maker=2QygD8bDsfK1XCAnFxFtpPddzbJbamhXvKqcLQ8cELzE")</f>
        <v/>
      </c>
    </row>
    <row r="102">
      <c r="A102" t="inlineStr">
        <is>
          <t>Do3aZ2zeTYFVZg2d473PvkEvw6QtmYc3gUUugoQQEMbo</t>
        </is>
      </c>
      <c r="B102" t="inlineStr">
        <is>
          <t>UP</t>
        </is>
      </c>
      <c r="C102" t="n">
        <v>9</v>
      </c>
      <c r="D102" t="n">
        <v>-18.32</v>
      </c>
      <c r="E102" t="n">
        <v>-0.74</v>
      </c>
      <c r="F102" t="n">
        <v>24.82</v>
      </c>
      <c r="G102" t="n">
        <v>6.5</v>
      </c>
      <c r="H102" t="n">
        <v>6</v>
      </c>
      <c r="I102" t="n">
        <v>1</v>
      </c>
      <c r="J102" t="n">
        <v>-1</v>
      </c>
      <c r="K102" t="n">
        <v>-1</v>
      </c>
      <c r="L102">
        <f>HYPERLINK("https://www.defined.fi/sol/Do3aZ2zeTYFVZg2d473PvkEvw6QtmYc3gUUugoQQEMbo?maker=2QygD8bDsfK1XCAnFxFtpPddzbJbamhXvKqcLQ8cELzE","https://www.defined.fi/sol/Do3aZ2zeTYFVZg2d473PvkEvw6QtmYc3gUUugoQQEMbo?maker=2QygD8bDsfK1XCAnFxFtpPddzbJbamhXvKqcLQ8cELzE")</f>
        <v/>
      </c>
      <c r="M102">
        <f>HYPERLINK("https://dexscreener.com/solana/Do3aZ2zeTYFVZg2d473PvkEvw6QtmYc3gUUugoQQEMbo?maker=2QygD8bDsfK1XCAnFxFtpPddzbJbamhXvKqcLQ8cELzE","https://dexscreener.com/solana/Do3aZ2zeTYFVZg2d473PvkEvw6QtmYc3gUUugoQQEMbo?maker=2QygD8bDsfK1XCAnFxFtpPddzbJbamhXvKqcLQ8cELzE")</f>
        <v/>
      </c>
    </row>
    <row r="103">
      <c r="A103" t="inlineStr">
        <is>
          <t>97ZBmZsnzo8yTenHDr7ykrxx4Vf4YRjGm6oNvMMLpump</t>
        </is>
      </c>
      <c r="B103" t="inlineStr">
        <is>
          <t>LS</t>
        </is>
      </c>
      <c r="C103" t="n">
        <v>9</v>
      </c>
      <c r="D103" t="n">
        <v>22.47</v>
      </c>
      <c r="E103" t="n">
        <v>1.79</v>
      </c>
      <c r="F103" t="n">
        <v>10.54</v>
      </c>
      <c r="G103" t="n">
        <v>35.01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HYPERLINK("https://www.defined.fi/sol/97ZBmZsnzo8yTenHDr7ykrxx4Vf4YRjGm6oNvMMLpump?maker=2QygD8bDsfK1XCAnFxFtpPddzbJbamhXvKqcLQ8cELzE","https://www.defined.fi/sol/97ZBmZsnzo8yTenHDr7ykrxx4Vf4YRjGm6oNvMMLpump?maker=2QygD8bDsfK1XCAnFxFtpPddzbJbamhXvKqcLQ8cELzE")</f>
        <v/>
      </c>
      <c r="M103">
        <f>HYPERLINK("https://dexscreener.com/solana/97ZBmZsnzo8yTenHDr7ykrxx4Vf4YRjGm6oNvMMLpump?maker=2QygD8bDsfK1XCAnFxFtpPddzbJbamhXvKqcLQ8cELzE","https://dexscreener.com/solana/97ZBmZsnzo8yTenHDr7ykrxx4Vf4YRjGm6oNvMMLpump?maker=2QygD8bDsfK1XCAnFxFtpPddzbJbamhXvKqcLQ8cELzE")</f>
        <v/>
      </c>
    </row>
    <row r="104">
      <c r="A104" t="inlineStr">
        <is>
          <t>6tVZVjcppH2BZ9Xj5yFU1Zt34m2rYcyDqqpSeMDZpump</t>
        </is>
      </c>
      <c r="B104" t="inlineStr">
        <is>
          <t>miharu</t>
        </is>
      </c>
      <c r="C104" t="n">
        <v>9</v>
      </c>
      <c r="D104" t="n">
        <v>307.64</v>
      </c>
      <c r="E104" t="n">
        <v>27</v>
      </c>
      <c r="F104" t="n">
        <v>11.83</v>
      </c>
      <c r="G104" t="n">
        <v>318.96</v>
      </c>
      <c r="H104" t="n">
        <v>7</v>
      </c>
      <c r="I104" t="n">
        <v>21</v>
      </c>
      <c r="J104" t="n">
        <v>-1</v>
      </c>
      <c r="K104" t="n">
        <v>-1</v>
      </c>
      <c r="L104">
        <f>HYPERLINK("https://www.defined.fi/sol/6tVZVjcppH2BZ9Xj5yFU1Zt34m2rYcyDqqpSeMDZpump?maker=2QygD8bDsfK1XCAnFxFtpPddzbJbamhXvKqcLQ8cELzE","https://www.defined.fi/sol/6tVZVjcppH2BZ9Xj5yFU1Zt34m2rYcyDqqpSeMDZpump?maker=2QygD8bDsfK1XCAnFxFtpPddzbJbamhXvKqcLQ8cELzE")</f>
        <v/>
      </c>
      <c r="M104">
        <f>HYPERLINK("https://dexscreener.com/solana/6tVZVjcppH2BZ9Xj5yFU1Zt34m2rYcyDqqpSeMDZpump?maker=2QygD8bDsfK1XCAnFxFtpPddzbJbamhXvKqcLQ8cELzE","https://dexscreener.com/solana/6tVZVjcppH2BZ9Xj5yFU1Zt34m2rYcyDqqpSeMDZpump?maker=2QygD8bDsfK1XCAnFxFtpPddzbJbamhXvKqcLQ8cELzE")</f>
        <v/>
      </c>
    </row>
    <row r="105">
      <c r="A105" t="inlineStr">
        <is>
          <t>Eu9KZoHYjWWdJNqfKp5EyXs8NqVP4msmeLSTrCgBNigM</t>
        </is>
      </c>
      <c r="B105" t="inlineStr">
        <is>
          <t>COMFY</t>
        </is>
      </c>
      <c r="C105" t="n">
        <v>9</v>
      </c>
      <c r="D105" t="n">
        <v>-0.823</v>
      </c>
      <c r="E105" t="n">
        <v>-1</v>
      </c>
      <c r="F105" t="n">
        <v>2.33</v>
      </c>
      <c r="G105" t="n">
        <v>1.5</v>
      </c>
      <c r="H105" t="n">
        <v>2</v>
      </c>
      <c r="I105" t="n">
        <v>1</v>
      </c>
      <c r="J105" t="n">
        <v>-1</v>
      </c>
      <c r="K105" t="n">
        <v>-1</v>
      </c>
      <c r="L105">
        <f>HYPERLINK("https://www.defined.fi/sol/Eu9KZoHYjWWdJNqfKp5EyXs8NqVP4msmeLSTrCgBNigM?maker=2QygD8bDsfK1XCAnFxFtpPddzbJbamhXvKqcLQ8cELzE","https://www.defined.fi/sol/Eu9KZoHYjWWdJNqfKp5EyXs8NqVP4msmeLSTrCgBNigM?maker=2QygD8bDsfK1XCAnFxFtpPddzbJbamhXvKqcLQ8cELzE")</f>
        <v/>
      </c>
      <c r="M105">
        <f>HYPERLINK("https://dexscreener.com/solana/Eu9KZoHYjWWdJNqfKp5EyXs8NqVP4msmeLSTrCgBNigM?maker=2QygD8bDsfK1XCAnFxFtpPddzbJbamhXvKqcLQ8cELzE","https://dexscreener.com/solana/Eu9KZoHYjWWdJNqfKp5EyXs8NqVP4msmeLSTrCgBNigM?maker=2QygD8bDsfK1XCAnFxFtpPddzbJbamhXvKqcLQ8cELzE")</f>
        <v/>
      </c>
    </row>
    <row r="106">
      <c r="A106" t="inlineStr">
        <is>
          <t>6xKAviCfmPLnCRYxdXH2bXTbuEXtqfaXwQxXj6aapump</t>
        </is>
      </c>
      <c r="B106" t="inlineStr">
        <is>
          <t>smh</t>
        </is>
      </c>
      <c r="C106" t="n">
        <v>10</v>
      </c>
      <c r="D106" t="n">
        <v>-1.65</v>
      </c>
      <c r="E106" t="n">
        <v>-0.42</v>
      </c>
      <c r="F106" t="n">
        <v>3.95</v>
      </c>
      <c r="G106" t="n">
        <v>2.3</v>
      </c>
      <c r="H106" t="n">
        <v>3</v>
      </c>
      <c r="I106" t="n">
        <v>1</v>
      </c>
      <c r="J106" t="n">
        <v>-1</v>
      </c>
      <c r="K106" t="n">
        <v>-1</v>
      </c>
      <c r="L106">
        <f>HYPERLINK("https://www.defined.fi/sol/6xKAviCfmPLnCRYxdXH2bXTbuEXtqfaXwQxXj6aapump?maker=2QygD8bDsfK1XCAnFxFtpPddzbJbamhXvKqcLQ8cELzE","https://www.defined.fi/sol/6xKAviCfmPLnCRYxdXH2bXTbuEXtqfaXwQxXj6aapump?maker=2QygD8bDsfK1XCAnFxFtpPddzbJbamhXvKqcLQ8cELzE")</f>
        <v/>
      </c>
      <c r="M106">
        <f>HYPERLINK("https://dexscreener.com/solana/6xKAviCfmPLnCRYxdXH2bXTbuEXtqfaXwQxXj6aapump?maker=2QygD8bDsfK1XCAnFxFtpPddzbJbamhXvKqcLQ8cELzE","https://dexscreener.com/solana/6xKAviCfmPLnCRYxdXH2bXTbuEXtqfaXwQxXj6aapump?maker=2QygD8bDsfK1XCAnFxFtpPddzbJbamhXvKqcLQ8cELzE")</f>
        <v/>
      </c>
    </row>
    <row r="107">
      <c r="A107" t="inlineStr">
        <is>
          <t>CQf3o3Haw71qWz5GSasUUu5GpCeW65B5WGsUTaGGpump</t>
        </is>
      </c>
      <c r="B107" t="inlineStr">
        <is>
          <t>REXIE</t>
        </is>
      </c>
      <c r="C107" t="n">
        <v>10</v>
      </c>
      <c r="D107" t="n">
        <v>-8.15</v>
      </c>
      <c r="E107" t="n">
        <v>-0.46</v>
      </c>
      <c r="F107" t="n">
        <v>17.8</v>
      </c>
      <c r="G107" t="n">
        <v>9.619999999999999</v>
      </c>
      <c r="H107" t="n">
        <v>8</v>
      </c>
      <c r="I107" t="n">
        <v>4</v>
      </c>
      <c r="J107" t="n">
        <v>-1</v>
      </c>
      <c r="K107" t="n">
        <v>-1</v>
      </c>
      <c r="L107">
        <f>HYPERLINK("https://www.defined.fi/sol/CQf3o3Haw71qWz5GSasUUu5GpCeW65B5WGsUTaGGpump?maker=2QygD8bDsfK1XCAnFxFtpPddzbJbamhXvKqcLQ8cELzE","https://www.defined.fi/sol/CQf3o3Haw71qWz5GSasUUu5GpCeW65B5WGsUTaGGpump?maker=2QygD8bDsfK1XCAnFxFtpPddzbJbamhXvKqcLQ8cELzE")</f>
        <v/>
      </c>
      <c r="M107">
        <f>HYPERLINK("https://dexscreener.com/solana/CQf3o3Haw71qWz5GSasUUu5GpCeW65B5WGsUTaGGpump?maker=2QygD8bDsfK1XCAnFxFtpPddzbJbamhXvKqcLQ8cELzE","https://dexscreener.com/solana/CQf3o3Haw71qWz5GSasUUu5GpCeW65B5WGsUTaGGpump?maker=2QygD8bDsfK1XCAnFxFtpPddzbJbamhXvKqcLQ8cELzE")</f>
        <v/>
      </c>
    </row>
    <row r="108">
      <c r="A108" t="inlineStr">
        <is>
          <t>HDWQSx9TTn2JoPWnsNCz9GgVLR2A2SyoAqVPixwEp6dF</t>
        </is>
      </c>
      <c r="B108" t="inlineStr">
        <is>
          <t>OIIAOIA</t>
        </is>
      </c>
      <c r="C108" t="n">
        <v>10</v>
      </c>
      <c r="D108" t="n">
        <v>0.017</v>
      </c>
      <c r="E108" t="n">
        <v>0.03</v>
      </c>
      <c r="F108" t="n">
        <v>0.543</v>
      </c>
      <c r="G108" t="n">
        <v>0.5610000000000001</v>
      </c>
      <c r="H108" t="n">
        <v>2</v>
      </c>
      <c r="I108" t="n">
        <v>1</v>
      </c>
      <c r="J108" t="n">
        <v>-1</v>
      </c>
      <c r="K108" t="n">
        <v>-1</v>
      </c>
      <c r="L108">
        <f>HYPERLINK("https://www.defined.fi/sol/HDWQSx9TTn2JoPWnsNCz9GgVLR2A2SyoAqVPixwEp6dF?maker=2QygD8bDsfK1XCAnFxFtpPddzbJbamhXvKqcLQ8cELzE","https://www.defined.fi/sol/HDWQSx9TTn2JoPWnsNCz9GgVLR2A2SyoAqVPixwEp6dF?maker=2QygD8bDsfK1XCAnFxFtpPddzbJbamhXvKqcLQ8cELzE")</f>
        <v/>
      </c>
      <c r="M108">
        <f>HYPERLINK("https://dexscreener.com/solana/HDWQSx9TTn2JoPWnsNCz9GgVLR2A2SyoAqVPixwEp6dF?maker=2QygD8bDsfK1XCAnFxFtpPddzbJbamhXvKqcLQ8cELzE","https://dexscreener.com/solana/HDWQSx9TTn2JoPWnsNCz9GgVLR2A2SyoAqVPixwEp6dF?maker=2QygD8bDsfK1XCAnFxFtpPddzbJbamhXvKqcLQ8cELzE")</f>
        <v/>
      </c>
    </row>
    <row r="109">
      <c r="A109" t="inlineStr">
        <is>
          <t>ELprEB514AUY6MQNrnd39sDunShtmEEqxoQHFQdTpump</t>
        </is>
      </c>
      <c r="B109" t="inlineStr">
        <is>
          <t>GG</t>
        </is>
      </c>
      <c r="C109" t="n">
        <v>10</v>
      </c>
      <c r="D109" t="n">
        <v>0.592</v>
      </c>
      <c r="E109" t="n">
        <v>0.11</v>
      </c>
      <c r="F109" t="n">
        <v>5.45</v>
      </c>
      <c r="G109" t="n">
        <v>6.04</v>
      </c>
      <c r="H109" t="n">
        <v>3</v>
      </c>
      <c r="I109" t="n">
        <v>3</v>
      </c>
      <c r="J109" t="n">
        <v>-1</v>
      </c>
      <c r="K109" t="n">
        <v>-1</v>
      </c>
      <c r="L109">
        <f>HYPERLINK("https://www.defined.fi/sol/ELprEB514AUY6MQNrnd39sDunShtmEEqxoQHFQdTpump?maker=2QygD8bDsfK1XCAnFxFtpPddzbJbamhXvKqcLQ8cELzE","https://www.defined.fi/sol/ELprEB514AUY6MQNrnd39sDunShtmEEqxoQHFQdTpump?maker=2QygD8bDsfK1XCAnFxFtpPddzbJbamhXvKqcLQ8cELzE")</f>
        <v/>
      </c>
      <c r="M109">
        <f>HYPERLINK("https://dexscreener.com/solana/ELprEB514AUY6MQNrnd39sDunShtmEEqxoQHFQdTpump?maker=2QygD8bDsfK1XCAnFxFtpPddzbJbamhXvKqcLQ8cELzE","https://dexscreener.com/solana/ELprEB514AUY6MQNrnd39sDunShtmEEqxoQHFQdTpump?maker=2QygD8bDsfK1XCAnFxFtpPddzbJbamhXvKqcLQ8cELzE")</f>
        <v/>
      </c>
    </row>
    <row r="110">
      <c r="A110" t="inlineStr">
        <is>
          <t>HXNb5V6W3xfT3Jj4giW35LJwmjNNdaV5wTDYtXWnpump</t>
        </is>
      </c>
      <c r="B110" t="inlineStr">
        <is>
          <t>MCE</t>
        </is>
      </c>
      <c r="C110" t="n">
        <v>10</v>
      </c>
      <c r="D110" t="n">
        <v>-0.138</v>
      </c>
      <c r="E110" t="n">
        <v>-1</v>
      </c>
      <c r="F110" t="n">
        <v>1.3</v>
      </c>
      <c r="G110" t="n">
        <v>1.16</v>
      </c>
      <c r="H110" t="n">
        <v>1</v>
      </c>
      <c r="I110" t="n">
        <v>1</v>
      </c>
      <c r="J110" t="n">
        <v>-1</v>
      </c>
      <c r="K110" t="n">
        <v>-1</v>
      </c>
      <c r="L110">
        <f>HYPERLINK("https://www.defined.fi/sol/HXNb5V6W3xfT3Jj4giW35LJwmjNNdaV5wTDYtXWnpump?maker=2QygD8bDsfK1XCAnFxFtpPddzbJbamhXvKqcLQ8cELzE","https://www.defined.fi/sol/HXNb5V6W3xfT3Jj4giW35LJwmjNNdaV5wTDYtXWnpump?maker=2QygD8bDsfK1XCAnFxFtpPddzbJbamhXvKqcLQ8cELzE")</f>
        <v/>
      </c>
      <c r="M110">
        <f>HYPERLINK("https://dexscreener.com/solana/HXNb5V6W3xfT3Jj4giW35LJwmjNNdaV5wTDYtXWnpump?maker=2QygD8bDsfK1XCAnFxFtpPddzbJbamhXvKqcLQ8cELzE","https://dexscreener.com/solana/HXNb5V6W3xfT3Jj4giW35LJwmjNNdaV5wTDYtXWnpump?maker=2QygD8bDsfK1XCAnFxFtpPddzbJbamhXvKqcLQ8cELzE")</f>
        <v/>
      </c>
    </row>
    <row r="111">
      <c r="A111" t="inlineStr">
        <is>
          <t>5qiG85sAa3fNf89jfukd25fMNbLJr2GywrrRSEpApump</t>
        </is>
      </c>
      <c r="B111" t="inlineStr">
        <is>
          <t>GIO</t>
        </is>
      </c>
      <c r="C111" t="n">
        <v>10</v>
      </c>
      <c r="D111" t="n">
        <v>0</v>
      </c>
      <c r="E111" t="n">
        <v>-1</v>
      </c>
      <c r="F111" t="n">
        <v>1.08</v>
      </c>
      <c r="G111" t="n">
        <v>1.08</v>
      </c>
      <c r="H111" t="n">
        <v>1</v>
      </c>
      <c r="I111" t="n">
        <v>1</v>
      </c>
      <c r="J111" t="n">
        <v>-1</v>
      </c>
      <c r="K111" t="n">
        <v>-1</v>
      </c>
      <c r="L111">
        <f>HYPERLINK("https://www.defined.fi/sol/5qiG85sAa3fNf89jfukd25fMNbLJr2GywrrRSEpApump?maker=2QygD8bDsfK1XCAnFxFtpPddzbJbamhXvKqcLQ8cELzE","https://www.defined.fi/sol/5qiG85sAa3fNf89jfukd25fMNbLJr2GywrrRSEpApump?maker=2QygD8bDsfK1XCAnFxFtpPddzbJbamhXvKqcLQ8cELzE")</f>
        <v/>
      </c>
      <c r="M111">
        <f>HYPERLINK("https://dexscreener.com/solana/5qiG85sAa3fNf89jfukd25fMNbLJr2GywrrRSEpApump?maker=2QygD8bDsfK1XCAnFxFtpPddzbJbamhXvKqcLQ8cELzE","https://dexscreener.com/solana/5qiG85sAa3fNf89jfukd25fMNbLJr2GywrrRSEpApump?maker=2QygD8bDsfK1XCAnFxFtpPddzbJbamhXvKqcLQ8cELzE")</f>
        <v/>
      </c>
    </row>
    <row r="112">
      <c r="A112" t="inlineStr">
        <is>
          <t>GzioFERYj3BAjh7BzvjZLqfqiuKNyFDtanRDHy4apump</t>
        </is>
      </c>
      <c r="B112" t="inlineStr">
        <is>
          <t>Makaio</t>
        </is>
      </c>
      <c r="C112" t="n">
        <v>10</v>
      </c>
      <c r="D112" t="n">
        <v>0.017</v>
      </c>
      <c r="E112" t="n">
        <v>-1</v>
      </c>
      <c r="F112" t="n">
        <v>1.74</v>
      </c>
      <c r="G112" t="n">
        <v>1.75</v>
      </c>
      <c r="H112" t="n">
        <v>1</v>
      </c>
      <c r="I112" t="n">
        <v>1</v>
      </c>
      <c r="J112" t="n">
        <v>-1</v>
      </c>
      <c r="K112" t="n">
        <v>-1</v>
      </c>
      <c r="L112">
        <f>HYPERLINK("https://www.defined.fi/sol/GzioFERYj3BAjh7BzvjZLqfqiuKNyFDtanRDHy4apump?maker=2QygD8bDsfK1XCAnFxFtpPddzbJbamhXvKqcLQ8cELzE","https://www.defined.fi/sol/GzioFERYj3BAjh7BzvjZLqfqiuKNyFDtanRDHy4apump?maker=2QygD8bDsfK1XCAnFxFtpPddzbJbamhXvKqcLQ8cELzE")</f>
        <v/>
      </c>
      <c r="M112">
        <f>HYPERLINK("https://dexscreener.com/solana/GzioFERYj3BAjh7BzvjZLqfqiuKNyFDtanRDHy4apump?maker=2QygD8bDsfK1XCAnFxFtpPddzbJbamhXvKqcLQ8cELzE","https://dexscreener.com/solana/GzioFERYj3BAjh7BzvjZLqfqiuKNyFDtanRDHy4apump?maker=2QygD8bDsfK1XCAnFxFtpPddzbJbamhXvKqcLQ8cELzE")</f>
        <v/>
      </c>
    </row>
    <row r="113">
      <c r="A113" t="inlineStr">
        <is>
          <t>Cq3aQNt4p9KQKEAH6kCMBwoMTChT8MwH11oVLK674Vqn</t>
        </is>
      </c>
      <c r="B113" t="inlineStr">
        <is>
          <t>NexFundAI</t>
        </is>
      </c>
      <c r="C113" t="n">
        <v>10</v>
      </c>
      <c r="D113" t="n">
        <v>-4.38</v>
      </c>
      <c r="E113" t="n">
        <v>-0.66</v>
      </c>
      <c r="F113" t="n">
        <v>6.63</v>
      </c>
      <c r="G113" t="n">
        <v>2.25</v>
      </c>
      <c r="H113" t="n">
        <v>2</v>
      </c>
      <c r="I113" t="n">
        <v>1</v>
      </c>
      <c r="J113" t="n">
        <v>-1</v>
      </c>
      <c r="K113" t="n">
        <v>-1</v>
      </c>
      <c r="L113">
        <f>HYPERLINK("https://www.defined.fi/sol/Cq3aQNt4p9KQKEAH6kCMBwoMTChT8MwH11oVLK674Vqn?maker=2QygD8bDsfK1XCAnFxFtpPddzbJbamhXvKqcLQ8cELzE","https://www.defined.fi/sol/Cq3aQNt4p9KQKEAH6kCMBwoMTChT8MwH11oVLK674Vqn?maker=2QygD8bDsfK1XCAnFxFtpPddzbJbamhXvKqcLQ8cELzE")</f>
        <v/>
      </c>
      <c r="M113">
        <f>HYPERLINK("https://dexscreener.com/solana/Cq3aQNt4p9KQKEAH6kCMBwoMTChT8MwH11oVLK674Vqn?maker=2QygD8bDsfK1XCAnFxFtpPddzbJbamhXvKqcLQ8cELzE","https://dexscreener.com/solana/Cq3aQNt4p9KQKEAH6kCMBwoMTChT8MwH11oVLK674Vqn?maker=2QygD8bDsfK1XCAnFxFtpPddzbJbamhXvKqcLQ8cELzE")</f>
        <v/>
      </c>
    </row>
    <row r="114">
      <c r="A114" t="inlineStr">
        <is>
          <t>CuGotEy6ofRwgWNeNEUYDXC28EWV36dsqX2QwCfRpump</t>
        </is>
      </c>
      <c r="B114" t="inlineStr">
        <is>
          <t>Token</t>
        </is>
      </c>
      <c r="C114" t="n">
        <v>10</v>
      </c>
      <c r="D114" t="n">
        <v>-0.763</v>
      </c>
      <c r="E114" t="n">
        <v>-0.29</v>
      </c>
      <c r="F114" t="n">
        <v>2.64</v>
      </c>
      <c r="G114" t="n">
        <v>1.88</v>
      </c>
      <c r="H114" t="n">
        <v>1</v>
      </c>
      <c r="I114" t="n">
        <v>1</v>
      </c>
      <c r="J114" t="n">
        <v>-1</v>
      </c>
      <c r="K114" t="n">
        <v>-1</v>
      </c>
      <c r="L114">
        <f>HYPERLINK("https://www.defined.fi/sol/CuGotEy6ofRwgWNeNEUYDXC28EWV36dsqX2QwCfRpump?maker=2QygD8bDsfK1XCAnFxFtpPddzbJbamhXvKqcLQ8cELzE","https://www.defined.fi/sol/CuGotEy6ofRwgWNeNEUYDXC28EWV36dsqX2QwCfRpump?maker=2QygD8bDsfK1XCAnFxFtpPddzbJbamhXvKqcLQ8cELzE")</f>
        <v/>
      </c>
      <c r="M114">
        <f>HYPERLINK("https://dexscreener.com/solana/CuGotEy6ofRwgWNeNEUYDXC28EWV36dsqX2QwCfRpump?maker=2QygD8bDsfK1XCAnFxFtpPddzbJbamhXvKqcLQ8cELzE","https://dexscreener.com/solana/CuGotEy6ofRwgWNeNEUYDXC28EWV36dsqX2QwCfRpump?maker=2QygD8bDsfK1XCAnFxFtpPddzbJbamhXvKqcLQ8cELzE")</f>
        <v/>
      </c>
    </row>
    <row r="115">
      <c r="A115" t="inlineStr">
        <is>
          <t>CUovyfJdZqDqzAgVRVou2yd9Wg1ScfuYCxHoKtLcdbW7</t>
        </is>
      </c>
      <c r="B115" t="inlineStr">
        <is>
          <t>EMILIO</t>
        </is>
      </c>
      <c r="C115" t="n">
        <v>10</v>
      </c>
      <c r="D115" t="n">
        <v>-1.9</v>
      </c>
      <c r="E115" t="n">
        <v>-0.41</v>
      </c>
      <c r="F115" t="n">
        <v>4.65</v>
      </c>
      <c r="G115" t="n">
        <v>2.74</v>
      </c>
      <c r="H115" t="n">
        <v>6</v>
      </c>
      <c r="I115" t="n">
        <v>1</v>
      </c>
      <c r="J115" t="n">
        <v>-1</v>
      </c>
      <c r="K115" t="n">
        <v>-1</v>
      </c>
      <c r="L115">
        <f>HYPERLINK("https://www.defined.fi/sol/CUovyfJdZqDqzAgVRVou2yd9Wg1ScfuYCxHoKtLcdbW7?maker=2QygD8bDsfK1XCAnFxFtpPddzbJbamhXvKqcLQ8cELzE","https://www.defined.fi/sol/CUovyfJdZqDqzAgVRVou2yd9Wg1ScfuYCxHoKtLcdbW7?maker=2QygD8bDsfK1XCAnFxFtpPddzbJbamhXvKqcLQ8cELzE")</f>
        <v/>
      </c>
      <c r="M115">
        <f>HYPERLINK("https://dexscreener.com/solana/CUovyfJdZqDqzAgVRVou2yd9Wg1ScfuYCxHoKtLcdbW7?maker=2QygD8bDsfK1XCAnFxFtpPddzbJbamhXvKqcLQ8cELzE","https://dexscreener.com/solana/CUovyfJdZqDqzAgVRVou2yd9Wg1ScfuYCxHoKtLcdbW7?maker=2QygD8bDsfK1XCAnFxFtpPddzbJbamhXvKqcLQ8cELzE")</f>
        <v/>
      </c>
    </row>
    <row r="116">
      <c r="A116" t="inlineStr">
        <is>
          <t>44FLXaHkawuHAQtWQw89QAxc5df8PVCf4dqGJme4pump</t>
        </is>
      </c>
      <c r="B116" t="inlineStr">
        <is>
          <t>Casper</t>
        </is>
      </c>
      <c r="C116" t="n">
        <v>10</v>
      </c>
      <c r="D116" t="n">
        <v>-0.044</v>
      </c>
      <c r="E116" t="n">
        <v>-1</v>
      </c>
      <c r="F116" t="n">
        <v>1.09</v>
      </c>
      <c r="G116" t="n">
        <v>1.05</v>
      </c>
      <c r="H116" t="n">
        <v>1</v>
      </c>
      <c r="I116" t="n">
        <v>1</v>
      </c>
      <c r="J116" t="n">
        <v>-1</v>
      </c>
      <c r="K116" t="n">
        <v>-1</v>
      </c>
      <c r="L116">
        <f>HYPERLINK("https://www.defined.fi/sol/44FLXaHkawuHAQtWQw89QAxc5df8PVCf4dqGJme4pump?maker=2QygD8bDsfK1XCAnFxFtpPddzbJbamhXvKqcLQ8cELzE","https://www.defined.fi/sol/44FLXaHkawuHAQtWQw89QAxc5df8PVCf4dqGJme4pump?maker=2QygD8bDsfK1XCAnFxFtpPddzbJbamhXvKqcLQ8cELzE")</f>
        <v/>
      </c>
      <c r="M116">
        <f>HYPERLINK("https://dexscreener.com/solana/44FLXaHkawuHAQtWQw89QAxc5df8PVCf4dqGJme4pump?maker=2QygD8bDsfK1XCAnFxFtpPddzbJbamhXvKqcLQ8cELzE","https://dexscreener.com/solana/44FLXaHkawuHAQtWQw89QAxc5df8PVCf4dqGJme4pump?maker=2QygD8bDsfK1XCAnFxFtpPddzbJbamhXvKqcLQ8cELzE")</f>
        <v/>
      </c>
    </row>
    <row r="117">
      <c r="A117" t="inlineStr">
        <is>
          <t>6ugAfN8KrCDkRqiA6VTg9kmf3usUYPcdkwUwcZwPpump</t>
        </is>
      </c>
      <c r="B117" t="inlineStr">
        <is>
          <t>yangtze</t>
        </is>
      </c>
      <c r="C117" t="n">
        <v>10</v>
      </c>
      <c r="D117" t="n">
        <v>-0.426</v>
      </c>
      <c r="E117" t="n">
        <v>-0.26</v>
      </c>
      <c r="F117" t="n">
        <v>1.66</v>
      </c>
      <c r="G117" t="n">
        <v>1.22</v>
      </c>
      <c r="H117" t="n">
        <v>1</v>
      </c>
      <c r="I117" t="n">
        <v>1</v>
      </c>
      <c r="J117" t="n">
        <v>-1</v>
      </c>
      <c r="K117" t="n">
        <v>-1</v>
      </c>
      <c r="L117">
        <f>HYPERLINK("https://www.defined.fi/sol/6ugAfN8KrCDkRqiA6VTg9kmf3usUYPcdkwUwcZwPpump?maker=2QygD8bDsfK1XCAnFxFtpPddzbJbamhXvKqcLQ8cELzE","https://www.defined.fi/sol/6ugAfN8KrCDkRqiA6VTg9kmf3usUYPcdkwUwcZwPpump?maker=2QygD8bDsfK1XCAnFxFtpPddzbJbamhXvKqcLQ8cELzE")</f>
        <v/>
      </c>
      <c r="M117">
        <f>HYPERLINK("https://dexscreener.com/solana/6ugAfN8KrCDkRqiA6VTg9kmf3usUYPcdkwUwcZwPpump?maker=2QygD8bDsfK1XCAnFxFtpPddzbJbamhXvKqcLQ8cELzE","https://dexscreener.com/solana/6ugAfN8KrCDkRqiA6VTg9kmf3usUYPcdkwUwcZwPpump?maker=2QygD8bDsfK1XCAnFxFtpPddzbJbamhXvKqcLQ8cELzE")</f>
        <v/>
      </c>
    </row>
    <row r="118">
      <c r="A118" t="inlineStr">
        <is>
          <t>GPcL7pWoUZePrAxB41aB5L2jj6QktAT1uHjQtPWxDAmE</t>
        </is>
      </c>
      <c r="B118" t="inlineStr">
        <is>
          <t>SHEESH</t>
        </is>
      </c>
      <c r="C118" t="n">
        <v>11</v>
      </c>
      <c r="D118" t="n">
        <v>-0.612</v>
      </c>
      <c r="E118" t="n">
        <v>-0.31</v>
      </c>
      <c r="F118" t="n">
        <v>1.98</v>
      </c>
      <c r="G118" t="n">
        <v>1.36</v>
      </c>
      <c r="H118" t="n">
        <v>2</v>
      </c>
      <c r="I118" t="n">
        <v>1</v>
      </c>
      <c r="J118" t="n">
        <v>-1</v>
      </c>
      <c r="K118" t="n">
        <v>-1</v>
      </c>
      <c r="L118">
        <f>HYPERLINK("https://www.defined.fi/sol/GPcL7pWoUZePrAxB41aB5L2jj6QktAT1uHjQtPWxDAmE?maker=2QygD8bDsfK1XCAnFxFtpPddzbJbamhXvKqcLQ8cELzE","https://www.defined.fi/sol/GPcL7pWoUZePrAxB41aB5L2jj6QktAT1uHjQtPWxDAmE?maker=2QygD8bDsfK1XCAnFxFtpPddzbJbamhXvKqcLQ8cELzE")</f>
        <v/>
      </c>
      <c r="M118">
        <f>HYPERLINK("https://dexscreener.com/solana/GPcL7pWoUZePrAxB41aB5L2jj6QktAT1uHjQtPWxDAmE?maker=2QygD8bDsfK1XCAnFxFtpPddzbJbamhXvKqcLQ8cELzE","https://dexscreener.com/solana/GPcL7pWoUZePrAxB41aB5L2jj6QktAT1uHjQtPWxDAmE?maker=2QygD8bDsfK1XCAnFxFtpPddzbJbamhXvKqcLQ8cELzE")</f>
        <v/>
      </c>
    </row>
    <row r="119">
      <c r="A119" t="inlineStr">
        <is>
          <t>3GB452ZVBWZXrncDRwoU6dNLRMMa5ZcM3tpgYvehdeRJ</t>
        </is>
      </c>
      <c r="B119" t="inlineStr">
        <is>
          <t>$slay</t>
        </is>
      </c>
      <c r="C119" t="n">
        <v>11</v>
      </c>
      <c r="D119" t="n">
        <v>-0.003</v>
      </c>
      <c r="E119" t="n">
        <v>-0</v>
      </c>
      <c r="F119" t="n">
        <v>0.902</v>
      </c>
      <c r="G119" t="n">
        <v>0.899</v>
      </c>
      <c r="H119" t="n">
        <v>1</v>
      </c>
      <c r="I119" t="n">
        <v>1</v>
      </c>
      <c r="J119" t="n">
        <v>-1</v>
      </c>
      <c r="K119" t="n">
        <v>-1</v>
      </c>
      <c r="L119">
        <f>HYPERLINK("https://www.defined.fi/sol/3GB452ZVBWZXrncDRwoU6dNLRMMa5ZcM3tpgYvehdeRJ?maker=2QygD8bDsfK1XCAnFxFtpPddzbJbamhXvKqcLQ8cELzE","https://www.defined.fi/sol/3GB452ZVBWZXrncDRwoU6dNLRMMa5ZcM3tpgYvehdeRJ?maker=2QygD8bDsfK1XCAnFxFtpPddzbJbamhXvKqcLQ8cELzE")</f>
        <v/>
      </c>
      <c r="M119">
        <f>HYPERLINK("https://dexscreener.com/solana/3GB452ZVBWZXrncDRwoU6dNLRMMa5ZcM3tpgYvehdeRJ?maker=2QygD8bDsfK1XCAnFxFtpPddzbJbamhXvKqcLQ8cELzE","https://dexscreener.com/solana/3GB452ZVBWZXrncDRwoU6dNLRMMa5ZcM3tpgYvehdeRJ?maker=2QygD8bDsfK1XCAnFxFtpPddzbJbamhXvKqcLQ8cELzE")</f>
        <v/>
      </c>
    </row>
    <row r="120">
      <c r="A120" t="inlineStr">
        <is>
          <t>JxyRK9CdQQe2ZaJw72AKwjfXNpFEJks8dDpM87zpump</t>
        </is>
      </c>
      <c r="B120" t="inlineStr">
        <is>
          <t>HASHCASH</t>
        </is>
      </c>
      <c r="C120" t="n">
        <v>12</v>
      </c>
      <c r="D120" t="n">
        <v>-0.779</v>
      </c>
      <c r="E120" t="n">
        <v>-1</v>
      </c>
      <c r="F120" t="n">
        <v>2.1</v>
      </c>
      <c r="G120" t="n">
        <v>1.32</v>
      </c>
      <c r="H120" t="n">
        <v>3</v>
      </c>
      <c r="I120" t="n">
        <v>1</v>
      </c>
      <c r="J120" t="n">
        <v>-1</v>
      </c>
      <c r="K120" t="n">
        <v>-1</v>
      </c>
      <c r="L120">
        <f>HYPERLINK("https://www.defined.fi/sol/JxyRK9CdQQe2ZaJw72AKwjfXNpFEJks8dDpM87zpump?maker=2QygD8bDsfK1XCAnFxFtpPddzbJbamhXvKqcLQ8cELzE","https://www.defined.fi/sol/JxyRK9CdQQe2ZaJw72AKwjfXNpFEJks8dDpM87zpump?maker=2QygD8bDsfK1XCAnFxFtpPddzbJbamhXvKqcLQ8cELzE")</f>
        <v/>
      </c>
      <c r="M120">
        <f>HYPERLINK("https://dexscreener.com/solana/JxyRK9CdQQe2ZaJw72AKwjfXNpFEJks8dDpM87zpump?maker=2QygD8bDsfK1XCAnFxFtpPddzbJbamhXvKqcLQ8cELzE","https://dexscreener.com/solana/JxyRK9CdQQe2ZaJw72AKwjfXNpFEJks8dDpM87zpump?maker=2QygD8bDsfK1XCAnFxFtpPddzbJbamhXvKqcLQ8cELzE")</f>
        <v/>
      </c>
    </row>
    <row r="121">
      <c r="A121" t="inlineStr">
        <is>
          <t>CKNiBTRPM4Fq3zPVT4pt7tcDG7ErDQSL3DuQBQbHpump</t>
        </is>
      </c>
      <c r="B121" t="inlineStr">
        <is>
          <t>BLUE</t>
        </is>
      </c>
      <c r="C121" t="n">
        <v>12</v>
      </c>
      <c r="D121" t="n">
        <v>2.69</v>
      </c>
      <c r="E121" t="n">
        <v>0.65</v>
      </c>
      <c r="F121" t="n">
        <v>4.16</v>
      </c>
      <c r="G121" t="n">
        <v>6.85</v>
      </c>
      <c r="H121" t="n">
        <v>2</v>
      </c>
      <c r="I121" t="n">
        <v>1</v>
      </c>
      <c r="J121" t="n">
        <v>-1</v>
      </c>
      <c r="K121" t="n">
        <v>-1</v>
      </c>
      <c r="L121">
        <f>HYPERLINK("https://www.defined.fi/sol/CKNiBTRPM4Fq3zPVT4pt7tcDG7ErDQSL3DuQBQbHpump?maker=2QygD8bDsfK1XCAnFxFtpPddzbJbamhXvKqcLQ8cELzE","https://www.defined.fi/sol/CKNiBTRPM4Fq3zPVT4pt7tcDG7ErDQSL3DuQBQbHpump?maker=2QygD8bDsfK1XCAnFxFtpPddzbJbamhXvKqcLQ8cELzE")</f>
        <v/>
      </c>
      <c r="M121">
        <f>HYPERLINK("https://dexscreener.com/solana/CKNiBTRPM4Fq3zPVT4pt7tcDG7ErDQSL3DuQBQbHpump?maker=2QygD8bDsfK1XCAnFxFtpPddzbJbamhXvKqcLQ8cELzE","https://dexscreener.com/solana/CKNiBTRPM4Fq3zPVT4pt7tcDG7ErDQSL3DuQBQbHpump?maker=2QygD8bDsfK1XCAnFxFtpPddzbJbamhXvKqcLQ8cELzE")</f>
        <v/>
      </c>
    </row>
    <row r="122">
      <c r="A122" t="inlineStr">
        <is>
          <t>2hTLxAV7qs3sANSRuTa9S5bztp8RtETFXGoyS1bepump</t>
        </is>
      </c>
      <c r="B122" t="inlineStr">
        <is>
          <t>kikuchiyo</t>
        </is>
      </c>
      <c r="C122" t="n">
        <v>13</v>
      </c>
      <c r="D122" t="n">
        <v>-0.41</v>
      </c>
      <c r="E122" t="n">
        <v>-1</v>
      </c>
      <c r="F122" t="n">
        <v>1.63</v>
      </c>
      <c r="G122" t="n">
        <v>1.22</v>
      </c>
      <c r="H122" t="n">
        <v>2</v>
      </c>
      <c r="I122" t="n">
        <v>1</v>
      </c>
      <c r="J122" t="n">
        <v>-1</v>
      </c>
      <c r="K122" t="n">
        <v>-1</v>
      </c>
      <c r="L122">
        <f>HYPERLINK("https://www.defined.fi/sol/2hTLxAV7qs3sANSRuTa9S5bztp8RtETFXGoyS1bepump?maker=2QygD8bDsfK1XCAnFxFtpPddzbJbamhXvKqcLQ8cELzE","https://www.defined.fi/sol/2hTLxAV7qs3sANSRuTa9S5bztp8RtETFXGoyS1bepump?maker=2QygD8bDsfK1XCAnFxFtpPddzbJbamhXvKqcLQ8cELzE")</f>
        <v/>
      </c>
      <c r="M122">
        <f>HYPERLINK("https://dexscreener.com/solana/2hTLxAV7qs3sANSRuTa9S5bztp8RtETFXGoyS1bepump?maker=2QygD8bDsfK1XCAnFxFtpPddzbJbamhXvKqcLQ8cELzE","https://dexscreener.com/solana/2hTLxAV7qs3sANSRuTa9S5bztp8RtETFXGoyS1bepump?maker=2QygD8bDsfK1XCAnFxFtpPddzbJbamhXvKqcLQ8cELzE")</f>
        <v/>
      </c>
    </row>
    <row r="123">
      <c r="A123" t="inlineStr">
        <is>
          <t>ENUKvQAvnA1ztHtMAwaW4PxS2cxzw61sPM5ifNGjpump</t>
        </is>
      </c>
      <c r="B123" t="inlineStr">
        <is>
          <t>BASED</t>
        </is>
      </c>
      <c r="C123" t="n">
        <v>13</v>
      </c>
      <c r="D123" t="n">
        <v>-0.343</v>
      </c>
      <c r="E123" t="n">
        <v>-1</v>
      </c>
      <c r="F123" t="n">
        <v>0.722</v>
      </c>
      <c r="G123" t="n">
        <v>0.38</v>
      </c>
      <c r="H123" t="n">
        <v>2</v>
      </c>
      <c r="I123" t="n">
        <v>1</v>
      </c>
      <c r="J123" t="n">
        <v>-1</v>
      </c>
      <c r="K123" t="n">
        <v>-1</v>
      </c>
      <c r="L123">
        <f>HYPERLINK("https://www.defined.fi/sol/ENUKvQAvnA1ztHtMAwaW4PxS2cxzw61sPM5ifNGjpump?maker=2QygD8bDsfK1XCAnFxFtpPddzbJbamhXvKqcLQ8cELzE","https://www.defined.fi/sol/ENUKvQAvnA1ztHtMAwaW4PxS2cxzw61sPM5ifNGjpump?maker=2QygD8bDsfK1XCAnFxFtpPddzbJbamhXvKqcLQ8cELzE")</f>
        <v/>
      </c>
      <c r="M123">
        <f>HYPERLINK("https://dexscreener.com/solana/ENUKvQAvnA1ztHtMAwaW4PxS2cxzw61sPM5ifNGjpump?maker=2QygD8bDsfK1XCAnFxFtpPddzbJbamhXvKqcLQ8cELzE","https://dexscreener.com/solana/ENUKvQAvnA1ztHtMAwaW4PxS2cxzw61sPM5ifNGjpump?maker=2QygD8bDsfK1XCAnFxFtpPddzbJbamhXvKqcLQ8cELzE")</f>
        <v/>
      </c>
    </row>
    <row r="124">
      <c r="A124" t="inlineStr">
        <is>
          <t>8s5BFCv7E718SBfQ4DMzYnubHRuP26LoxNTQywfCpump</t>
        </is>
      </c>
      <c r="B124" t="inlineStr">
        <is>
          <t>TOBE</t>
        </is>
      </c>
      <c r="C124" t="n">
        <v>13</v>
      </c>
      <c r="D124" t="n">
        <v>0.155</v>
      </c>
      <c r="E124" t="n">
        <v>-1</v>
      </c>
      <c r="F124" t="n">
        <v>0.902</v>
      </c>
      <c r="G124" t="n">
        <v>1.06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HYPERLINK("https://www.defined.fi/sol/8s5BFCv7E718SBfQ4DMzYnubHRuP26LoxNTQywfCpump?maker=2QygD8bDsfK1XCAnFxFtpPddzbJbamhXvKqcLQ8cELzE","https://www.defined.fi/sol/8s5BFCv7E718SBfQ4DMzYnubHRuP26LoxNTQywfCpump?maker=2QygD8bDsfK1XCAnFxFtpPddzbJbamhXvKqcLQ8cELzE")</f>
        <v/>
      </c>
      <c r="M124">
        <f>HYPERLINK("https://dexscreener.com/solana/8s5BFCv7E718SBfQ4DMzYnubHRuP26LoxNTQywfCpump?maker=2QygD8bDsfK1XCAnFxFtpPddzbJbamhXvKqcLQ8cELzE","https://dexscreener.com/solana/8s5BFCv7E718SBfQ4DMzYnubHRuP26LoxNTQywfCpump?maker=2QygD8bDsfK1XCAnFxFtpPddzbJbamhXvKqcLQ8cELzE")</f>
        <v/>
      </c>
    </row>
    <row r="125">
      <c r="A125" t="inlineStr">
        <is>
          <t>Cc9WBCtgRCUXYDknudpSC3gmRt5pn3be2qP9Dppbpump</t>
        </is>
      </c>
      <c r="B125" t="inlineStr">
        <is>
          <t>meth</t>
        </is>
      </c>
      <c r="C125" t="n">
        <v>13</v>
      </c>
      <c r="D125" t="n">
        <v>-0.666</v>
      </c>
      <c r="E125" t="n">
        <v>-1</v>
      </c>
      <c r="F125" t="n">
        <v>1.58</v>
      </c>
      <c r="G125" t="n">
        <v>0.913</v>
      </c>
      <c r="H125" t="n">
        <v>2</v>
      </c>
      <c r="I125" t="n">
        <v>1</v>
      </c>
      <c r="J125" t="n">
        <v>-1</v>
      </c>
      <c r="K125" t="n">
        <v>-1</v>
      </c>
      <c r="L125">
        <f>HYPERLINK("https://www.defined.fi/sol/Cc9WBCtgRCUXYDknudpSC3gmRt5pn3be2qP9Dppbpump?maker=2QygD8bDsfK1XCAnFxFtpPddzbJbamhXvKqcLQ8cELzE","https://www.defined.fi/sol/Cc9WBCtgRCUXYDknudpSC3gmRt5pn3be2qP9Dppbpump?maker=2QygD8bDsfK1XCAnFxFtpPddzbJbamhXvKqcLQ8cELzE")</f>
        <v/>
      </c>
      <c r="M125">
        <f>HYPERLINK("https://dexscreener.com/solana/Cc9WBCtgRCUXYDknudpSC3gmRt5pn3be2qP9Dppbpump?maker=2QygD8bDsfK1XCAnFxFtpPddzbJbamhXvKqcLQ8cELzE","https://dexscreener.com/solana/Cc9WBCtgRCUXYDknudpSC3gmRt5pn3be2qP9Dppbpump?maker=2QygD8bDsfK1XCAnFxFtpPddzbJbamhXvKqcLQ8cELzE")</f>
        <v/>
      </c>
    </row>
    <row r="126">
      <c r="A126" t="inlineStr">
        <is>
          <t>CC9179EkSpFVqXb5a1FT6xmy2ndQfKK4dLuKwz6Cpump</t>
        </is>
      </c>
      <c r="B126" t="inlineStr">
        <is>
          <t>/dog</t>
        </is>
      </c>
      <c r="C126" t="n">
        <v>13</v>
      </c>
      <c r="D126" t="n">
        <v>-0.149</v>
      </c>
      <c r="E126" t="n">
        <v>-1</v>
      </c>
      <c r="F126" t="n">
        <v>0.903</v>
      </c>
      <c r="G126" t="n">
        <v>0.754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HYPERLINK("https://www.defined.fi/sol/CC9179EkSpFVqXb5a1FT6xmy2ndQfKK4dLuKwz6Cpump?maker=2QygD8bDsfK1XCAnFxFtpPddzbJbamhXvKqcLQ8cELzE","https://www.defined.fi/sol/CC9179EkSpFVqXb5a1FT6xmy2ndQfKK4dLuKwz6Cpump?maker=2QygD8bDsfK1XCAnFxFtpPddzbJbamhXvKqcLQ8cELzE")</f>
        <v/>
      </c>
      <c r="M126">
        <f>HYPERLINK("https://dexscreener.com/solana/CC9179EkSpFVqXb5a1FT6xmy2ndQfKK4dLuKwz6Cpump?maker=2QygD8bDsfK1XCAnFxFtpPddzbJbamhXvKqcLQ8cELzE","https://dexscreener.com/solana/CC9179EkSpFVqXb5a1FT6xmy2ndQfKK4dLuKwz6Cpump?maker=2QygD8bDsfK1XCAnFxFtpPddzbJbamhXvKqcLQ8cELzE")</f>
        <v/>
      </c>
    </row>
    <row r="127">
      <c r="A127" t="inlineStr">
        <is>
          <t>2DJa3it6a6cmLzhGEcp1kfoAN7CgsvE7i7KD5AMLpump</t>
        </is>
      </c>
      <c r="B127" t="inlineStr">
        <is>
          <t>NOW</t>
        </is>
      </c>
      <c r="C127" t="n">
        <v>13</v>
      </c>
      <c r="D127" t="n">
        <v>-0.136</v>
      </c>
      <c r="E127" t="n">
        <v>-1</v>
      </c>
      <c r="F127" t="n">
        <v>0.902</v>
      </c>
      <c r="G127" t="n">
        <v>0.765</v>
      </c>
      <c r="H127" t="n">
        <v>1</v>
      </c>
      <c r="I127" t="n">
        <v>1</v>
      </c>
      <c r="J127" t="n">
        <v>-1</v>
      </c>
      <c r="K127" t="n">
        <v>-1</v>
      </c>
      <c r="L127">
        <f>HYPERLINK("https://www.defined.fi/sol/2DJa3it6a6cmLzhGEcp1kfoAN7CgsvE7i7KD5AMLpump?maker=2QygD8bDsfK1XCAnFxFtpPddzbJbamhXvKqcLQ8cELzE","https://www.defined.fi/sol/2DJa3it6a6cmLzhGEcp1kfoAN7CgsvE7i7KD5AMLpump?maker=2QygD8bDsfK1XCAnFxFtpPddzbJbamhXvKqcLQ8cELzE")</f>
        <v/>
      </c>
      <c r="M127">
        <f>HYPERLINK("https://dexscreener.com/solana/2DJa3it6a6cmLzhGEcp1kfoAN7CgsvE7i7KD5AMLpump?maker=2QygD8bDsfK1XCAnFxFtpPddzbJbamhXvKqcLQ8cELzE","https://dexscreener.com/solana/2DJa3it6a6cmLzhGEcp1kfoAN7CgsvE7i7KD5AMLpump?maker=2QygD8bDsfK1XCAnFxFtpPddzbJbamhXvKqcLQ8cELzE")</f>
        <v/>
      </c>
    </row>
    <row r="128">
      <c r="A128" t="inlineStr">
        <is>
          <t>DhaPGY45Bk9ouoD6JWvoSKdqyZPHh15XrZhYPBBSpump</t>
        </is>
      </c>
      <c r="B128" t="inlineStr">
        <is>
          <t>Himiko</t>
        </is>
      </c>
      <c r="C128" t="n">
        <v>13</v>
      </c>
      <c r="D128" t="n">
        <v>-0.802</v>
      </c>
      <c r="E128" t="n">
        <v>-0.45</v>
      </c>
      <c r="F128" t="n">
        <v>1.81</v>
      </c>
      <c r="G128" t="n">
        <v>0.992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HYPERLINK("https://www.defined.fi/sol/DhaPGY45Bk9ouoD6JWvoSKdqyZPHh15XrZhYPBBSpump?maker=2QygD8bDsfK1XCAnFxFtpPddzbJbamhXvKqcLQ8cELzE","https://www.defined.fi/sol/DhaPGY45Bk9ouoD6JWvoSKdqyZPHh15XrZhYPBBSpump?maker=2QygD8bDsfK1XCAnFxFtpPddzbJbamhXvKqcLQ8cELzE")</f>
        <v/>
      </c>
      <c r="M128">
        <f>HYPERLINK("https://dexscreener.com/solana/DhaPGY45Bk9ouoD6JWvoSKdqyZPHh15XrZhYPBBSpump?maker=2QygD8bDsfK1XCAnFxFtpPddzbJbamhXvKqcLQ8cELzE","https://dexscreener.com/solana/DhaPGY45Bk9ouoD6JWvoSKdqyZPHh15XrZhYPBBSpump?maker=2QygD8bDsfK1XCAnFxFtpPddzbJbamhXvKqcLQ8cELzE")</f>
        <v/>
      </c>
    </row>
    <row r="129">
      <c r="A129" t="inlineStr">
        <is>
          <t>VZNqxs6sYMAT7R8EFPYvEmNtmoSSwDf4bjZTHA1pump</t>
        </is>
      </c>
      <c r="B129" t="inlineStr">
        <is>
          <t>Hanabichan</t>
        </is>
      </c>
      <c r="C129" t="n">
        <v>13</v>
      </c>
      <c r="D129" t="n">
        <v>-4.82</v>
      </c>
      <c r="E129" t="n">
        <v>-0.73</v>
      </c>
      <c r="F129" t="n">
        <v>6.63</v>
      </c>
      <c r="G129" t="n">
        <v>1.81</v>
      </c>
      <c r="H129" t="n">
        <v>5</v>
      </c>
      <c r="I129" t="n">
        <v>1</v>
      </c>
      <c r="J129" t="n">
        <v>-1</v>
      </c>
      <c r="K129" t="n">
        <v>-1</v>
      </c>
      <c r="L129">
        <f>HYPERLINK("https://www.defined.fi/sol/VZNqxs6sYMAT7R8EFPYvEmNtmoSSwDf4bjZTHA1pump?maker=2QygD8bDsfK1XCAnFxFtpPddzbJbamhXvKqcLQ8cELzE","https://www.defined.fi/sol/VZNqxs6sYMAT7R8EFPYvEmNtmoSSwDf4bjZTHA1pump?maker=2QygD8bDsfK1XCAnFxFtpPddzbJbamhXvKqcLQ8cELzE")</f>
        <v/>
      </c>
      <c r="M129">
        <f>HYPERLINK("https://dexscreener.com/solana/VZNqxs6sYMAT7R8EFPYvEmNtmoSSwDf4bjZTHA1pump?maker=2QygD8bDsfK1XCAnFxFtpPddzbJbamhXvKqcLQ8cELzE","https://dexscreener.com/solana/VZNqxs6sYMAT7R8EFPYvEmNtmoSSwDf4bjZTHA1pump?maker=2QygD8bDsfK1XCAnFxFtpPddzbJbamhXvKqcLQ8cELzE")</f>
        <v/>
      </c>
    </row>
    <row r="130">
      <c r="A130" t="inlineStr">
        <is>
          <t>GVq1FEHctrXoH9pgyvboVVSKuMzEDdWDiQZP7YkQpump</t>
        </is>
      </c>
      <c r="B130" t="inlineStr">
        <is>
          <t>Hanabi</t>
        </is>
      </c>
      <c r="C130" t="n">
        <v>13</v>
      </c>
      <c r="D130" t="n">
        <v>-2.12</v>
      </c>
      <c r="E130" t="n">
        <v>-0.67</v>
      </c>
      <c r="F130" t="n">
        <v>3.18</v>
      </c>
      <c r="G130" t="n">
        <v>1.06</v>
      </c>
      <c r="H130" t="n">
        <v>2</v>
      </c>
      <c r="I130" t="n">
        <v>1</v>
      </c>
      <c r="J130" t="n">
        <v>-1</v>
      </c>
      <c r="K130" t="n">
        <v>-1</v>
      </c>
      <c r="L130">
        <f>HYPERLINK("https://www.defined.fi/sol/GVq1FEHctrXoH9pgyvboVVSKuMzEDdWDiQZP7YkQpump?maker=2QygD8bDsfK1XCAnFxFtpPddzbJbamhXvKqcLQ8cELzE","https://www.defined.fi/sol/GVq1FEHctrXoH9pgyvboVVSKuMzEDdWDiQZP7YkQpump?maker=2QygD8bDsfK1XCAnFxFtpPddzbJbamhXvKqcLQ8cELzE")</f>
        <v/>
      </c>
      <c r="M130">
        <f>HYPERLINK("https://dexscreener.com/solana/GVq1FEHctrXoH9pgyvboVVSKuMzEDdWDiQZP7YkQpump?maker=2QygD8bDsfK1XCAnFxFtpPddzbJbamhXvKqcLQ8cELzE","https://dexscreener.com/solana/GVq1FEHctrXoH9pgyvboVVSKuMzEDdWDiQZP7YkQpump?maker=2QygD8bDsfK1XCAnFxFtpPddzbJbamhXvKqcLQ8cELzE")</f>
        <v/>
      </c>
    </row>
    <row r="131">
      <c r="A131" t="inlineStr">
        <is>
          <t>4qAFdUvj5uy7LsVsWipVwAdZ971Rbcc1dH9uaKxzpump</t>
        </is>
      </c>
      <c r="B131" t="inlineStr">
        <is>
          <t>ELIGIUS</t>
        </is>
      </c>
      <c r="C131" t="n">
        <v>14</v>
      </c>
      <c r="D131" t="n">
        <v>0</v>
      </c>
      <c r="E131" t="n">
        <v>-1</v>
      </c>
      <c r="F131" t="n">
        <v>0.271</v>
      </c>
      <c r="G131" t="n">
        <v>0.271</v>
      </c>
      <c r="H131" t="n">
        <v>1</v>
      </c>
      <c r="I131" t="n">
        <v>1</v>
      </c>
      <c r="J131" t="n">
        <v>-1</v>
      </c>
      <c r="K131" t="n">
        <v>-1</v>
      </c>
      <c r="L131">
        <f>HYPERLINK("https://www.defined.fi/sol/4qAFdUvj5uy7LsVsWipVwAdZ971Rbcc1dH9uaKxzpump?maker=2QygD8bDsfK1XCAnFxFtpPddzbJbamhXvKqcLQ8cELzE","https://www.defined.fi/sol/4qAFdUvj5uy7LsVsWipVwAdZ971Rbcc1dH9uaKxzpump?maker=2QygD8bDsfK1XCAnFxFtpPddzbJbamhXvKqcLQ8cELzE")</f>
        <v/>
      </c>
      <c r="M131">
        <f>HYPERLINK("https://dexscreener.com/solana/4qAFdUvj5uy7LsVsWipVwAdZ971Rbcc1dH9uaKxzpump?maker=2QygD8bDsfK1XCAnFxFtpPddzbJbamhXvKqcLQ8cELzE","https://dexscreener.com/solana/4qAFdUvj5uy7LsVsWipVwAdZ971Rbcc1dH9uaKxzpump?maker=2QygD8bDsfK1XCAnFxFtpPddzbJbamhXvKqcLQ8cELzE")</f>
        <v/>
      </c>
    </row>
    <row r="132">
      <c r="A132" t="inlineStr">
        <is>
          <t>zKdvJVqJhYtTVioWSvqyRibsHxE6qo9yVEp4eXFpump</t>
        </is>
      </c>
      <c r="B132" t="inlineStr">
        <is>
          <t>Yukkuri</t>
        </is>
      </c>
      <c r="C132" t="n">
        <v>14</v>
      </c>
      <c r="D132" t="n">
        <v>0</v>
      </c>
      <c r="E132" t="n">
        <v>-1</v>
      </c>
      <c r="F132" t="n">
        <v>0.27</v>
      </c>
      <c r="G132" t="n">
        <v>0.271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HYPERLINK("https://www.defined.fi/sol/zKdvJVqJhYtTVioWSvqyRibsHxE6qo9yVEp4eXFpump?maker=2QygD8bDsfK1XCAnFxFtpPddzbJbamhXvKqcLQ8cELzE","https://www.defined.fi/sol/zKdvJVqJhYtTVioWSvqyRibsHxE6qo9yVEp4eXFpump?maker=2QygD8bDsfK1XCAnFxFtpPddzbJbamhXvKqcLQ8cELzE")</f>
        <v/>
      </c>
      <c r="M132">
        <f>HYPERLINK("https://dexscreener.com/solana/zKdvJVqJhYtTVioWSvqyRibsHxE6qo9yVEp4eXFpump?maker=2QygD8bDsfK1XCAnFxFtpPddzbJbamhXvKqcLQ8cELzE","https://dexscreener.com/solana/zKdvJVqJhYtTVioWSvqyRibsHxE6qo9yVEp4eXFpump?maker=2QygD8bDsfK1XCAnFxFtpPddzbJbamhXvKqcLQ8cELzE")</f>
        <v/>
      </c>
    </row>
    <row r="133">
      <c r="A133" t="inlineStr">
        <is>
          <t>9nxnSvKiomewjUqsAoGFroDh7xQ34jQroKQWVs13pump</t>
        </is>
      </c>
      <c r="B133" t="inlineStr">
        <is>
          <t>EYEM</t>
        </is>
      </c>
      <c r="C133" t="n">
        <v>14</v>
      </c>
      <c r="D133" t="n">
        <v>-0.011</v>
      </c>
      <c r="E133" t="n">
        <v>-1</v>
      </c>
      <c r="F133" t="n">
        <v>0.309</v>
      </c>
      <c r="G133" t="n">
        <v>0.299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HYPERLINK("https://www.defined.fi/sol/9nxnSvKiomewjUqsAoGFroDh7xQ34jQroKQWVs13pump?maker=2QygD8bDsfK1XCAnFxFtpPddzbJbamhXvKqcLQ8cELzE","https://www.defined.fi/sol/9nxnSvKiomewjUqsAoGFroDh7xQ34jQroKQWVs13pump?maker=2QygD8bDsfK1XCAnFxFtpPddzbJbamhXvKqcLQ8cELzE")</f>
        <v/>
      </c>
      <c r="M133">
        <f>HYPERLINK("https://dexscreener.com/solana/9nxnSvKiomewjUqsAoGFroDh7xQ34jQroKQWVs13pump?maker=2QygD8bDsfK1XCAnFxFtpPddzbJbamhXvKqcLQ8cELzE","https://dexscreener.com/solana/9nxnSvKiomewjUqsAoGFroDh7xQ34jQroKQWVs13pump?maker=2QygD8bDsfK1XCAnFxFtpPddzbJbamhXvKqcLQ8cELzE")</f>
        <v/>
      </c>
    </row>
    <row r="134">
      <c r="A134" t="inlineStr">
        <is>
          <t>6DfXYg1NgJYTFSypex5JwPr8RB8k8Yboqos1ge2Kpump</t>
        </is>
      </c>
      <c r="B134" t="inlineStr">
        <is>
          <t>Muddy</t>
        </is>
      </c>
      <c r="C134" t="n">
        <v>14</v>
      </c>
      <c r="D134" t="n">
        <v>0.089</v>
      </c>
      <c r="E134" t="n">
        <v>-1</v>
      </c>
      <c r="F134" t="n">
        <v>0.777</v>
      </c>
      <c r="G134" t="n">
        <v>0.866</v>
      </c>
      <c r="H134" t="n">
        <v>2</v>
      </c>
      <c r="I134" t="n">
        <v>2</v>
      </c>
      <c r="J134" t="n">
        <v>-1</v>
      </c>
      <c r="K134" t="n">
        <v>-1</v>
      </c>
      <c r="L134">
        <f>HYPERLINK("https://www.defined.fi/sol/6DfXYg1NgJYTFSypex5JwPr8RB8k8Yboqos1ge2Kpump?maker=2QygD8bDsfK1XCAnFxFtpPddzbJbamhXvKqcLQ8cELzE","https://www.defined.fi/sol/6DfXYg1NgJYTFSypex5JwPr8RB8k8Yboqos1ge2Kpump?maker=2QygD8bDsfK1XCAnFxFtpPddzbJbamhXvKqcLQ8cELzE")</f>
        <v/>
      </c>
      <c r="M134">
        <f>HYPERLINK("https://dexscreener.com/solana/6DfXYg1NgJYTFSypex5JwPr8RB8k8Yboqos1ge2Kpump?maker=2QygD8bDsfK1XCAnFxFtpPddzbJbamhXvKqcLQ8cELzE","https://dexscreener.com/solana/6DfXYg1NgJYTFSypex5JwPr8RB8k8Yboqos1ge2Kpump?maker=2QygD8bDsfK1XCAnFxFtpPddzbJbamhXvKqcLQ8cELzE")</f>
        <v/>
      </c>
    </row>
    <row r="135">
      <c r="A135" t="inlineStr">
        <is>
          <t>6YPVWNNgEYEmrRqv7QohMG41XuTBRnBrqwSbWEc1pump</t>
        </is>
      </c>
      <c r="B135" t="inlineStr">
        <is>
          <t>SAMMI</t>
        </is>
      </c>
      <c r="C135" t="n">
        <v>14</v>
      </c>
      <c r="D135" t="n">
        <v>-2.35</v>
      </c>
      <c r="E135" t="n">
        <v>-0.79</v>
      </c>
      <c r="F135" t="n">
        <v>3</v>
      </c>
      <c r="G135" t="n">
        <v>0.643</v>
      </c>
      <c r="H135" t="n">
        <v>3</v>
      </c>
      <c r="I135" t="n">
        <v>1</v>
      </c>
      <c r="J135" t="n">
        <v>-1</v>
      </c>
      <c r="K135" t="n">
        <v>-1</v>
      </c>
      <c r="L135">
        <f>HYPERLINK("https://www.defined.fi/sol/6YPVWNNgEYEmrRqv7QohMG41XuTBRnBrqwSbWEc1pump?maker=2QygD8bDsfK1XCAnFxFtpPddzbJbamhXvKqcLQ8cELzE","https://www.defined.fi/sol/6YPVWNNgEYEmrRqv7QohMG41XuTBRnBrqwSbWEc1pump?maker=2QygD8bDsfK1XCAnFxFtpPddzbJbamhXvKqcLQ8cELzE")</f>
        <v/>
      </c>
      <c r="M135">
        <f>HYPERLINK("https://dexscreener.com/solana/6YPVWNNgEYEmrRqv7QohMG41XuTBRnBrqwSbWEc1pump?maker=2QygD8bDsfK1XCAnFxFtpPddzbJbamhXvKqcLQ8cELzE","https://dexscreener.com/solana/6YPVWNNgEYEmrRqv7QohMG41XuTBRnBrqwSbWEc1pump?maker=2QygD8bDsfK1XCAnFxFtpPddzbJbamhXvKqcLQ8cELzE")</f>
        <v/>
      </c>
    </row>
    <row r="136">
      <c r="A136" t="inlineStr">
        <is>
          <t>7PCerwkdJ3EaY8jcLUkPuFNRFnDpgh53GPJmzvMnpump</t>
        </is>
      </c>
      <c r="B136" t="inlineStr">
        <is>
          <t>unknown_7PCe</t>
        </is>
      </c>
      <c r="C136" t="n">
        <v>14</v>
      </c>
      <c r="D136" t="n">
        <v>-0.049</v>
      </c>
      <c r="E136" t="n">
        <v>-0.18</v>
      </c>
      <c r="F136" t="n">
        <v>0.273</v>
      </c>
      <c r="G136" t="n">
        <v>0.224</v>
      </c>
      <c r="H136" t="n">
        <v>1</v>
      </c>
      <c r="I136" t="n">
        <v>1</v>
      </c>
      <c r="J136" t="n">
        <v>-1</v>
      </c>
      <c r="K136" t="n">
        <v>-1</v>
      </c>
      <c r="L136">
        <f>HYPERLINK("https://www.defined.fi/sol/7PCerwkdJ3EaY8jcLUkPuFNRFnDpgh53GPJmzvMnpump?maker=2QygD8bDsfK1XCAnFxFtpPddzbJbamhXvKqcLQ8cELzE","https://www.defined.fi/sol/7PCerwkdJ3EaY8jcLUkPuFNRFnDpgh53GPJmzvMnpump?maker=2QygD8bDsfK1XCAnFxFtpPddzbJbamhXvKqcLQ8cELzE")</f>
        <v/>
      </c>
      <c r="M136">
        <f>HYPERLINK("https://dexscreener.com/solana/7PCerwkdJ3EaY8jcLUkPuFNRFnDpgh53GPJmzvMnpump?maker=2QygD8bDsfK1XCAnFxFtpPddzbJbamhXvKqcLQ8cELzE","https://dexscreener.com/solana/7PCerwkdJ3EaY8jcLUkPuFNRFnDpgh53GPJmzvMnpump?maker=2QygD8bDsfK1XCAnFxFtpPddzbJbamhXvKqcLQ8cELzE")</f>
        <v/>
      </c>
    </row>
    <row r="137">
      <c r="A137" t="inlineStr">
        <is>
          <t>5tYNhY5TjQ933LvzrnpDMYWY7ShNHZTu1MZTzvjYpump</t>
        </is>
      </c>
      <c r="B137" t="inlineStr">
        <is>
          <t>unknown_5tYN</t>
        </is>
      </c>
      <c r="C137" t="n">
        <v>15</v>
      </c>
      <c r="D137" t="n">
        <v>-0.153</v>
      </c>
      <c r="E137" t="n">
        <v>-1</v>
      </c>
      <c r="F137" t="n">
        <v>0.444</v>
      </c>
      <c r="G137" t="n">
        <v>0.291</v>
      </c>
      <c r="H137" t="n">
        <v>2</v>
      </c>
      <c r="I137" t="n">
        <v>1</v>
      </c>
      <c r="J137" t="n">
        <v>-1</v>
      </c>
      <c r="K137" t="n">
        <v>-1</v>
      </c>
      <c r="L137">
        <f>HYPERLINK("https://www.defined.fi/sol/5tYNhY5TjQ933LvzrnpDMYWY7ShNHZTu1MZTzvjYpump?maker=2QygD8bDsfK1XCAnFxFtpPddzbJbamhXvKqcLQ8cELzE","https://www.defined.fi/sol/5tYNhY5TjQ933LvzrnpDMYWY7ShNHZTu1MZTzvjYpump?maker=2QygD8bDsfK1XCAnFxFtpPddzbJbamhXvKqcLQ8cELzE")</f>
        <v/>
      </c>
      <c r="M137">
        <f>HYPERLINK("https://dexscreener.com/solana/5tYNhY5TjQ933LvzrnpDMYWY7ShNHZTu1MZTzvjYpump?maker=2QygD8bDsfK1XCAnFxFtpPddzbJbamhXvKqcLQ8cELzE","https://dexscreener.com/solana/5tYNhY5TjQ933LvzrnpDMYWY7ShNHZTu1MZTzvjYpump?maker=2QygD8bDsfK1XCAnFxFtpPddzbJbamhXvKqcLQ8cELzE")</f>
        <v/>
      </c>
    </row>
    <row r="138">
      <c r="A138" t="inlineStr">
        <is>
          <t>4nWC8jqzerpvJ1t6vtGbXpe5W28XZBsmrHTeE56Zpump</t>
        </is>
      </c>
      <c r="B138" t="inlineStr">
        <is>
          <t>GG</t>
        </is>
      </c>
      <c r="C138" t="n">
        <v>15</v>
      </c>
      <c r="D138" t="n">
        <v>-0.115</v>
      </c>
      <c r="E138" t="n">
        <v>-1</v>
      </c>
      <c r="F138" t="n">
        <v>0.58</v>
      </c>
      <c r="G138" t="n">
        <v>0.466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HYPERLINK("https://www.defined.fi/sol/4nWC8jqzerpvJ1t6vtGbXpe5W28XZBsmrHTeE56Zpump?maker=2QygD8bDsfK1XCAnFxFtpPddzbJbamhXvKqcLQ8cELzE","https://www.defined.fi/sol/4nWC8jqzerpvJ1t6vtGbXpe5W28XZBsmrHTeE56Zpump?maker=2QygD8bDsfK1XCAnFxFtpPddzbJbamhXvKqcLQ8cELzE")</f>
        <v/>
      </c>
      <c r="M138">
        <f>HYPERLINK("https://dexscreener.com/solana/4nWC8jqzerpvJ1t6vtGbXpe5W28XZBsmrHTeE56Zpump?maker=2QygD8bDsfK1XCAnFxFtpPddzbJbamhXvKqcLQ8cELzE","https://dexscreener.com/solana/4nWC8jqzerpvJ1t6vtGbXpe5W28XZBsmrHTeE56Zpump?maker=2QygD8bDsfK1XCAnFxFtpPddzbJbamhXvKqcLQ8cELzE")</f>
        <v/>
      </c>
    </row>
    <row r="139">
      <c r="A139" t="inlineStr">
        <is>
          <t>4rdUp9Cru4oDxviPvLaFgWRUX1P2xYcBDezkGkxqpump</t>
        </is>
      </c>
      <c r="B139" t="inlineStr">
        <is>
          <t>HYRAX</t>
        </is>
      </c>
      <c r="C139" t="n">
        <v>15</v>
      </c>
      <c r="D139" t="n">
        <v>-0.96</v>
      </c>
      <c r="E139" t="n">
        <v>-0.18</v>
      </c>
      <c r="F139" t="n">
        <v>5.22</v>
      </c>
      <c r="G139" t="n">
        <v>4.26</v>
      </c>
      <c r="H139" t="n">
        <v>5</v>
      </c>
      <c r="I139" t="n">
        <v>4</v>
      </c>
      <c r="J139" t="n">
        <v>-1</v>
      </c>
      <c r="K139" t="n">
        <v>-1</v>
      </c>
      <c r="L139">
        <f>HYPERLINK("https://www.defined.fi/sol/4rdUp9Cru4oDxviPvLaFgWRUX1P2xYcBDezkGkxqpump?maker=2QygD8bDsfK1XCAnFxFtpPddzbJbamhXvKqcLQ8cELzE","https://www.defined.fi/sol/4rdUp9Cru4oDxviPvLaFgWRUX1P2xYcBDezkGkxqpump?maker=2QygD8bDsfK1XCAnFxFtpPddzbJbamhXvKqcLQ8cELzE")</f>
        <v/>
      </c>
      <c r="M139">
        <f>HYPERLINK("https://dexscreener.com/solana/4rdUp9Cru4oDxviPvLaFgWRUX1P2xYcBDezkGkxqpump?maker=2QygD8bDsfK1XCAnFxFtpPddzbJbamhXvKqcLQ8cELzE","https://dexscreener.com/solana/4rdUp9Cru4oDxviPvLaFgWRUX1P2xYcBDezkGkxqpump?maker=2QygD8bDsfK1XCAnFxFtpPddzbJbamhXvKqcLQ8cELzE")</f>
        <v/>
      </c>
    </row>
    <row r="140">
      <c r="A140" t="inlineStr">
        <is>
          <t>EmGGzMpZ7jPeoXqUKA5sv8w61JcNonaTEyuWsWVGpump</t>
        </is>
      </c>
      <c r="B140" t="inlineStr">
        <is>
          <t>Soraumi</t>
        </is>
      </c>
      <c r="C140" t="n">
        <v>15</v>
      </c>
      <c r="D140" t="n">
        <v>-0.279</v>
      </c>
      <c r="E140" t="n">
        <v>-0.1</v>
      </c>
      <c r="F140" t="n">
        <v>2.66</v>
      </c>
      <c r="G140" t="n">
        <v>2.38</v>
      </c>
      <c r="H140" t="n">
        <v>5</v>
      </c>
      <c r="I140" t="n">
        <v>2</v>
      </c>
      <c r="J140" t="n">
        <v>-1</v>
      </c>
      <c r="K140" t="n">
        <v>-1</v>
      </c>
      <c r="L140">
        <f>HYPERLINK("https://www.defined.fi/sol/EmGGzMpZ7jPeoXqUKA5sv8w61JcNonaTEyuWsWVGpump?maker=2QygD8bDsfK1XCAnFxFtpPddzbJbamhXvKqcLQ8cELzE","https://www.defined.fi/sol/EmGGzMpZ7jPeoXqUKA5sv8w61JcNonaTEyuWsWVGpump?maker=2QygD8bDsfK1XCAnFxFtpPddzbJbamhXvKqcLQ8cELzE")</f>
        <v/>
      </c>
      <c r="M140">
        <f>HYPERLINK("https://dexscreener.com/solana/EmGGzMpZ7jPeoXqUKA5sv8w61JcNonaTEyuWsWVGpump?maker=2QygD8bDsfK1XCAnFxFtpPddzbJbamhXvKqcLQ8cELzE","https://dexscreener.com/solana/EmGGzMpZ7jPeoXqUKA5sv8w61JcNonaTEyuWsWVGpump?maker=2QygD8bDsfK1XCAnFxFtpPddzbJbamhXvKqcLQ8cELzE")</f>
        <v/>
      </c>
    </row>
    <row r="141">
      <c r="A141" t="inlineStr">
        <is>
          <t>JAkwq7us6Mc4hSqc8S73ooEhKzZTTMo5PjhT1DHcXbPA</t>
        </is>
      </c>
      <c r="B141" t="inlineStr">
        <is>
          <t>HIRO</t>
        </is>
      </c>
      <c r="C141" t="n">
        <v>15</v>
      </c>
      <c r="D141" t="n">
        <v>-0.656</v>
      </c>
      <c r="E141" t="n">
        <v>-0.6</v>
      </c>
      <c r="F141" t="n">
        <v>1.1</v>
      </c>
      <c r="G141" t="n">
        <v>0.433</v>
      </c>
      <c r="H141" t="n">
        <v>1</v>
      </c>
      <c r="I141" t="n">
        <v>1</v>
      </c>
      <c r="J141" t="n">
        <v>-1</v>
      </c>
      <c r="K141" t="n">
        <v>-1</v>
      </c>
      <c r="L141">
        <f>HYPERLINK("https://www.defined.fi/sol/JAkwq7us6Mc4hSqc8S73ooEhKzZTTMo5PjhT1DHcXbPA?maker=2QygD8bDsfK1XCAnFxFtpPddzbJbamhXvKqcLQ8cELzE","https://www.defined.fi/sol/JAkwq7us6Mc4hSqc8S73ooEhKzZTTMo5PjhT1DHcXbPA?maker=2QygD8bDsfK1XCAnFxFtpPddzbJbamhXvKqcLQ8cELzE")</f>
        <v/>
      </c>
      <c r="M141">
        <f>HYPERLINK("https://dexscreener.com/solana/JAkwq7us6Mc4hSqc8S73ooEhKzZTTMo5PjhT1DHcXbPA?maker=2QygD8bDsfK1XCAnFxFtpPddzbJbamhXvKqcLQ8cELzE","https://dexscreener.com/solana/JAkwq7us6Mc4hSqc8S73ooEhKzZTTMo5PjhT1DHcXbPA?maker=2QygD8bDsfK1XCAnFxFtpPddzbJbamhXvKqcLQ8cELzE")</f>
        <v/>
      </c>
    </row>
    <row r="142">
      <c r="A142" t="inlineStr">
        <is>
          <t>ChAcdm5vckFVkeeWnCYDLLwavZ9ZByuCxZLV53Anpump</t>
        </is>
      </c>
      <c r="B142" t="inlineStr">
        <is>
          <t>FAITH</t>
        </is>
      </c>
      <c r="C142" t="n">
        <v>15</v>
      </c>
      <c r="D142" t="n">
        <v>-0.138</v>
      </c>
      <c r="E142" t="n">
        <v>-1</v>
      </c>
      <c r="F142" t="n">
        <v>0.207</v>
      </c>
      <c r="G142" t="n">
        <v>0.06900000000000001</v>
      </c>
      <c r="H142" t="n">
        <v>1</v>
      </c>
      <c r="I142" t="n">
        <v>1</v>
      </c>
      <c r="J142" t="n">
        <v>-1</v>
      </c>
      <c r="K142" t="n">
        <v>-1</v>
      </c>
      <c r="L142">
        <f>HYPERLINK("https://www.defined.fi/sol/ChAcdm5vckFVkeeWnCYDLLwavZ9ZByuCxZLV53Anpump?maker=2QygD8bDsfK1XCAnFxFtpPddzbJbamhXvKqcLQ8cELzE","https://www.defined.fi/sol/ChAcdm5vckFVkeeWnCYDLLwavZ9ZByuCxZLV53Anpump?maker=2QygD8bDsfK1XCAnFxFtpPddzbJbamhXvKqcLQ8cELzE")</f>
        <v/>
      </c>
      <c r="M142">
        <f>HYPERLINK("https://dexscreener.com/solana/ChAcdm5vckFVkeeWnCYDLLwavZ9ZByuCxZLV53Anpump?maker=2QygD8bDsfK1XCAnFxFtpPddzbJbamhXvKqcLQ8cELzE","https://dexscreener.com/solana/ChAcdm5vckFVkeeWnCYDLLwavZ9ZByuCxZLV53Anpump?maker=2QygD8bDsfK1XCAnFxFtpPddzbJbamhXvKqcLQ8cELzE")</f>
        <v/>
      </c>
    </row>
    <row r="143">
      <c r="A143" t="inlineStr">
        <is>
          <t>VaxZxmFXV8tmsd72hUn22ex6GFzZ5uq9DVJ5wA5pump</t>
        </is>
      </c>
      <c r="B143" t="inlineStr">
        <is>
          <t>OIIAOIIA</t>
        </is>
      </c>
      <c r="C143" t="n">
        <v>16</v>
      </c>
      <c r="D143" t="n">
        <v>-3.9</v>
      </c>
      <c r="E143" t="n">
        <v>-0.5</v>
      </c>
      <c r="F143" t="n">
        <v>7.76</v>
      </c>
      <c r="G143" t="n">
        <v>3.86</v>
      </c>
      <c r="H143" t="n">
        <v>7</v>
      </c>
      <c r="I143" t="n">
        <v>2</v>
      </c>
      <c r="J143" t="n">
        <v>-1</v>
      </c>
      <c r="K143" t="n">
        <v>-1</v>
      </c>
      <c r="L143">
        <f>HYPERLINK("https://www.defined.fi/sol/VaxZxmFXV8tmsd72hUn22ex6GFzZ5uq9DVJ5wA5pump?maker=2QygD8bDsfK1XCAnFxFtpPddzbJbamhXvKqcLQ8cELzE","https://www.defined.fi/sol/VaxZxmFXV8tmsd72hUn22ex6GFzZ5uq9DVJ5wA5pump?maker=2QygD8bDsfK1XCAnFxFtpPddzbJbamhXvKqcLQ8cELzE")</f>
        <v/>
      </c>
      <c r="M143">
        <f>HYPERLINK("https://dexscreener.com/solana/VaxZxmFXV8tmsd72hUn22ex6GFzZ5uq9DVJ5wA5pump?maker=2QygD8bDsfK1XCAnFxFtpPddzbJbamhXvKqcLQ8cELzE","https://dexscreener.com/solana/VaxZxmFXV8tmsd72hUn22ex6GFzZ5uq9DVJ5wA5pump?maker=2QygD8bDsfK1XCAnFxFtpPddzbJbamhXvKqcLQ8cELzE")</f>
        <v/>
      </c>
    </row>
    <row r="144">
      <c r="A144" t="inlineStr">
        <is>
          <t>HvgfHKDcq4qYvMcJjFQX6RCWdLQi5tcV5nJecM1bpump</t>
        </is>
      </c>
      <c r="B144" t="inlineStr">
        <is>
          <t>TAOTAO</t>
        </is>
      </c>
      <c r="C144" t="n">
        <v>16</v>
      </c>
      <c r="D144" t="n">
        <v>-0.051</v>
      </c>
      <c r="E144" t="n">
        <v>-0.22</v>
      </c>
      <c r="F144" t="n">
        <v>0.238</v>
      </c>
      <c r="G144" t="n">
        <v>0.185</v>
      </c>
      <c r="H144" t="n">
        <v>1</v>
      </c>
      <c r="I144" t="n">
        <v>1</v>
      </c>
      <c r="J144" t="n">
        <v>-1</v>
      </c>
      <c r="K144" t="n">
        <v>-1</v>
      </c>
      <c r="L144">
        <f>HYPERLINK("https://www.defined.fi/sol/HvgfHKDcq4qYvMcJjFQX6RCWdLQi5tcV5nJecM1bpump?maker=2QygD8bDsfK1XCAnFxFtpPddzbJbamhXvKqcLQ8cELzE","https://www.defined.fi/sol/HvgfHKDcq4qYvMcJjFQX6RCWdLQi5tcV5nJecM1bpump?maker=2QygD8bDsfK1XCAnFxFtpPddzbJbamhXvKqcLQ8cELzE")</f>
        <v/>
      </c>
      <c r="M144">
        <f>HYPERLINK("https://dexscreener.com/solana/HvgfHKDcq4qYvMcJjFQX6RCWdLQi5tcV5nJecM1bpump?maker=2QygD8bDsfK1XCAnFxFtpPddzbJbamhXvKqcLQ8cELzE","https://dexscreener.com/solana/HvgfHKDcq4qYvMcJjFQX6RCWdLQi5tcV5nJecM1bpump?maker=2QygD8bDsfK1XCAnFxFtpPddzbJbamhXvKqcLQ8cELzE")</f>
        <v/>
      </c>
    </row>
    <row r="145">
      <c r="A145" t="inlineStr">
        <is>
          <t>4V3miXktzutMHACdQRpYchgLw9VtLKkGSKBLHUptpump</t>
        </is>
      </c>
      <c r="B145" t="inlineStr">
        <is>
          <t>BILL</t>
        </is>
      </c>
      <c r="C145" t="n">
        <v>17</v>
      </c>
      <c r="D145" t="n">
        <v>-0.001</v>
      </c>
      <c r="E145" t="n">
        <v>-0.01</v>
      </c>
      <c r="F145" t="n">
        <v>0.241</v>
      </c>
      <c r="G145" t="n">
        <v>0.238</v>
      </c>
      <c r="H145" t="n">
        <v>1</v>
      </c>
      <c r="I145" t="n">
        <v>1</v>
      </c>
      <c r="J145" t="n">
        <v>-1</v>
      </c>
      <c r="K145" t="n">
        <v>-1</v>
      </c>
      <c r="L145">
        <f>HYPERLINK("https://www.defined.fi/sol/4V3miXktzutMHACdQRpYchgLw9VtLKkGSKBLHUptpump?maker=2QygD8bDsfK1XCAnFxFtpPddzbJbamhXvKqcLQ8cELzE","https://www.defined.fi/sol/4V3miXktzutMHACdQRpYchgLw9VtLKkGSKBLHUptpump?maker=2QygD8bDsfK1XCAnFxFtpPddzbJbamhXvKqcLQ8cELzE")</f>
        <v/>
      </c>
      <c r="M145">
        <f>HYPERLINK("https://dexscreener.com/solana/4V3miXktzutMHACdQRpYchgLw9VtLKkGSKBLHUptpump?maker=2QygD8bDsfK1XCAnFxFtpPddzbJbamhXvKqcLQ8cELzE","https://dexscreener.com/solana/4V3miXktzutMHACdQRpYchgLw9VtLKkGSKBLHUptpump?maker=2QygD8bDsfK1XCAnFxFtpPddzbJbamhXvKqcLQ8cELzE")</f>
        <v/>
      </c>
    </row>
    <row r="146">
      <c r="A146" t="inlineStr">
        <is>
          <t>Ek9vKTa971ECaNMGcFRtTce1ic3soygXHBFBWreXpump</t>
        </is>
      </c>
      <c r="B146" t="inlineStr">
        <is>
          <t>siupak</t>
        </is>
      </c>
      <c r="C146" t="n">
        <v>17</v>
      </c>
      <c r="D146" t="n">
        <v>-0.605</v>
      </c>
      <c r="E146" t="n">
        <v>-0.7</v>
      </c>
      <c r="F146" t="n">
        <v>0.866</v>
      </c>
      <c r="G146" t="n">
        <v>0.503</v>
      </c>
      <c r="H146" t="n">
        <v>1</v>
      </c>
      <c r="I146" t="n">
        <v>2</v>
      </c>
      <c r="J146" t="n">
        <v>-1</v>
      </c>
      <c r="K146" t="n">
        <v>-1</v>
      </c>
      <c r="L146">
        <f>HYPERLINK("https://www.defined.fi/sol/Ek9vKTa971ECaNMGcFRtTce1ic3soygXHBFBWreXpump?maker=2QygD8bDsfK1XCAnFxFtpPddzbJbamhXvKqcLQ8cELzE","https://www.defined.fi/sol/Ek9vKTa971ECaNMGcFRtTce1ic3soygXHBFBWreXpump?maker=2QygD8bDsfK1XCAnFxFtpPddzbJbamhXvKqcLQ8cELzE")</f>
        <v/>
      </c>
      <c r="M146">
        <f>HYPERLINK("https://dexscreener.com/solana/Ek9vKTa971ECaNMGcFRtTce1ic3soygXHBFBWreXpump?maker=2QygD8bDsfK1XCAnFxFtpPddzbJbamhXvKqcLQ8cELzE","https://dexscreener.com/solana/Ek9vKTa971ECaNMGcFRtTce1ic3soygXHBFBWreXpump?maker=2QygD8bDsfK1XCAnFxFtpPddzbJbamhXvKqcLQ8cELzE")</f>
        <v/>
      </c>
    </row>
    <row r="147">
      <c r="A147" t="inlineStr">
        <is>
          <t>D5UXbVfAzkPg99JQCgd3iRvqvjYi9eHduce3f9Vcpump</t>
        </is>
      </c>
      <c r="B147" t="inlineStr">
        <is>
          <t>YUAN</t>
        </is>
      </c>
      <c r="C147" t="n">
        <v>17</v>
      </c>
      <c r="D147" t="n">
        <v>-1.23</v>
      </c>
      <c r="E147" t="n">
        <v>-0.51</v>
      </c>
      <c r="F147" t="n">
        <v>2.85</v>
      </c>
      <c r="G147" t="n">
        <v>1.21</v>
      </c>
      <c r="H147" t="n">
        <v>7</v>
      </c>
      <c r="I147" t="n">
        <v>1</v>
      </c>
      <c r="J147" t="n">
        <v>-1</v>
      </c>
      <c r="K147" t="n">
        <v>-1</v>
      </c>
      <c r="L147">
        <f>HYPERLINK("https://www.defined.fi/sol/D5UXbVfAzkPg99JQCgd3iRvqvjYi9eHduce3f9Vcpump?maker=2QygD8bDsfK1XCAnFxFtpPddzbJbamhXvKqcLQ8cELzE","https://www.defined.fi/sol/D5UXbVfAzkPg99JQCgd3iRvqvjYi9eHduce3f9Vcpump?maker=2QygD8bDsfK1XCAnFxFtpPddzbJbamhXvKqcLQ8cELzE")</f>
        <v/>
      </c>
      <c r="M147">
        <f>HYPERLINK("https://dexscreener.com/solana/D5UXbVfAzkPg99JQCgd3iRvqvjYi9eHduce3f9Vcpump?maker=2QygD8bDsfK1XCAnFxFtpPddzbJbamhXvKqcLQ8cELzE","https://dexscreener.com/solana/D5UXbVfAzkPg99JQCgd3iRvqvjYi9eHduce3f9Vcpump?maker=2QygD8bDsfK1XCAnFxFtpPddzbJbamhXvKqcLQ8cELzE")</f>
        <v/>
      </c>
    </row>
    <row r="148">
      <c r="A148" t="inlineStr">
        <is>
          <t>76P7WFNGayKZNRNgF3R2b9o5NStPpHJrafGLzzBXpump</t>
        </is>
      </c>
      <c r="B148" t="inlineStr">
        <is>
          <t>POM</t>
        </is>
      </c>
      <c r="C148" t="n">
        <v>17</v>
      </c>
      <c r="D148" t="n">
        <v>-0.176</v>
      </c>
      <c r="E148" t="n">
        <v>-1</v>
      </c>
      <c r="F148" t="n">
        <v>0.589</v>
      </c>
      <c r="G148" t="n">
        <v>0.413</v>
      </c>
      <c r="H148" t="n">
        <v>1</v>
      </c>
      <c r="I148" t="n">
        <v>1</v>
      </c>
      <c r="J148" t="n">
        <v>-1</v>
      </c>
      <c r="K148" t="n">
        <v>-1</v>
      </c>
      <c r="L148">
        <f>HYPERLINK("https://www.defined.fi/sol/76P7WFNGayKZNRNgF3R2b9o5NStPpHJrafGLzzBXpump?maker=2QygD8bDsfK1XCAnFxFtpPddzbJbamhXvKqcLQ8cELzE","https://www.defined.fi/sol/76P7WFNGayKZNRNgF3R2b9o5NStPpHJrafGLzzBXpump?maker=2QygD8bDsfK1XCAnFxFtpPddzbJbamhXvKqcLQ8cELzE")</f>
        <v/>
      </c>
      <c r="M148">
        <f>HYPERLINK("https://dexscreener.com/solana/76P7WFNGayKZNRNgF3R2b9o5NStPpHJrafGLzzBXpump?maker=2QygD8bDsfK1XCAnFxFtpPddzbJbamhXvKqcLQ8cELzE","https://dexscreener.com/solana/76P7WFNGayKZNRNgF3R2b9o5NStPpHJrafGLzzBXpump?maker=2QygD8bDsfK1XCAnFxFtpPddzbJbamhXvKqcLQ8cELzE")</f>
        <v/>
      </c>
    </row>
    <row r="149">
      <c r="A149" t="inlineStr">
        <is>
          <t>BZqoYGvJhcxXF73JTj6FR2QpCi6vxi5WXWEKDagvpump</t>
        </is>
      </c>
      <c r="B149" t="inlineStr">
        <is>
          <t>yuanbao</t>
        </is>
      </c>
      <c r="C149" t="n">
        <v>18</v>
      </c>
      <c r="D149" t="n">
        <v>-0.025</v>
      </c>
      <c r="E149" t="n">
        <v>-0.06</v>
      </c>
      <c r="F149" t="n">
        <v>0.448</v>
      </c>
      <c r="G149" t="n">
        <v>0.423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HYPERLINK("https://www.defined.fi/sol/BZqoYGvJhcxXF73JTj6FR2QpCi6vxi5WXWEKDagvpump?maker=2QygD8bDsfK1XCAnFxFtpPddzbJbamhXvKqcLQ8cELzE","https://www.defined.fi/sol/BZqoYGvJhcxXF73JTj6FR2QpCi6vxi5WXWEKDagvpump?maker=2QygD8bDsfK1XCAnFxFtpPddzbJbamhXvKqcLQ8cELzE")</f>
        <v/>
      </c>
      <c r="M149">
        <f>HYPERLINK("https://dexscreener.com/solana/BZqoYGvJhcxXF73JTj6FR2QpCi6vxi5WXWEKDagvpump?maker=2QygD8bDsfK1XCAnFxFtpPddzbJbamhXvKqcLQ8cELzE","https://dexscreener.com/solana/BZqoYGvJhcxXF73JTj6FR2QpCi6vxi5WXWEKDagvpump?maker=2QygD8bDsfK1XCAnFxFtpPddzbJbamhXvKqcLQ8cELzE")</f>
        <v/>
      </c>
    </row>
    <row r="150">
      <c r="A150" t="inlineStr">
        <is>
          <t>915W966S1YNPDdiZtWp9jk5zcuEwme9ZGpZzCvEgpump</t>
        </is>
      </c>
      <c r="B150" t="inlineStr">
        <is>
          <t>MOMO</t>
        </is>
      </c>
      <c r="C150" t="n">
        <v>18</v>
      </c>
      <c r="D150" t="n">
        <v>-0.208</v>
      </c>
      <c r="E150" t="n">
        <v>-1</v>
      </c>
      <c r="F150" t="n">
        <v>0.893</v>
      </c>
      <c r="G150" t="n">
        <v>0.6850000000000001</v>
      </c>
      <c r="H150" t="n">
        <v>1</v>
      </c>
      <c r="I150" t="n">
        <v>1</v>
      </c>
      <c r="J150" t="n">
        <v>-1</v>
      </c>
      <c r="K150" t="n">
        <v>-1</v>
      </c>
      <c r="L150">
        <f>HYPERLINK("https://www.defined.fi/sol/915W966S1YNPDdiZtWp9jk5zcuEwme9ZGpZzCvEgpump?maker=2QygD8bDsfK1XCAnFxFtpPddzbJbamhXvKqcLQ8cELzE","https://www.defined.fi/sol/915W966S1YNPDdiZtWp9jk5zcuEwme9ZGpZzCvEgpump?maker=2QygD8bDsfK1XCAnFxFtpPddzbJbamhXvKqcLQ8cELzE")</f>
        <v/>
      </c>
      <c r="M150">
        <f>HYPERLINK("https://dexscreener.com/solana/915W966S1YNPDdiZtWp9jk5zcuEwme9ZGpZzCvEgpump?maker=2QygD8bDsfK1XCAnFxFtpPddzbJbamhXvKqcLQ8cELzE","https://dexscreener.com/solana/915W966S1YNPDdiZtWp9jk5zcuEwme9ZGpZzCvEgpump?maker=2QygD8bDsfK1XCAnFxFtpPddzbJbamhXvKqcLQ8cELzE")</f>
        <v/>
      </c>
    </row>
    <row r="151">
      <c r="A151" t="inlineStr">
        <is>
          <t>FQmMT36hRR4ngjecRFfb7upF1MiNC3neGig5A6PdVYEd</t>
        </is>
      </c>
      <c r="B151" t="inlineStr">
        <is>
          <t>MOHU</t>
        </is>
      </c>
      <c r="C151" t="n">
        <v>18</v>
      </c>
      <c r="D151" t="n">
        <v>-0.002</v>
      </c>
      <c r="E151" t="n">
        <v>-1</v>
      </c>
      <c r="F151" t="n">
        <v>0.457</v>
      </c>
      <c r="G151" t="n">
        <v>0.455</v>
      </c>
      <c r="H151" t="n">
        <v>1</v>
      </c>
      <c r="I151" t="n">
        <v>1</v>
      </c>
      <c r="J151" t="n">
        <v>-1</v>
      </c>
      <c r="K151" t="n">
        <v>-1</v>
      </c>
      <c r="L151">
        <f>HYPERLINK("https://www.defined.fi/sol/FQmMT36hRR4ngjecRFfb7upF1MiNC3neGig5A6PdVYEd?maker=2QygD8bDsfK1XCAnFxFtpPddzbJbamhXvKqcLQ8cELzE","https://www.defined.fi/sol/FQmMT36hRR4ngjecRFfb7upF1MiNC3neGig5A6PdVYEd?maker=2QygD8bDsfK1XCAnFxFtpPddzbJbamhXvKqcLQ8cELzE")</f>
        <v/>
      </c>
      <c r="M151">
        <f>HYPERLINK("https://dexscreener.com/solana/FQmMT36hRR4ngjecRFfb7upF1MiNC3neGig5A6PdVYEd?maker=2QygD8bDsfK1XCAnFxFtpPddzbJbamhXvKqcLQ8cELzE","https://dexscreener.com/solana/FQmMT36hRR4ngjecRFfb7upF1MiNC3neGig5A6PdVYEd?maker=2QygD8bDsfK1XCAnFxFtpPddzbJbamhXvKqcLQ8cELzE")</f>
        <v/>
      </c>
    </row>
    <row r="152">
      <c r="A152" t="inlineStr">
        <is>
          <t>9SdazNLoUKqbm5fHcMntiAmnzGKS95jjMC3uJjVzpump</t>
        </is>
      </c>
      <c r="B152" t="inlineStr">
        <is>
          <t>xingxing</t>
        </is>
      </c>
      <c r="C152" t="n">
        <v>18</v>
      </c>
      <c r="D152" t="n">
        <v>-0.121</v>
      </c>
      <c r="E152" t="n">
        <v>-1</v>
      </c>
      <c r="F152" t="n">
        <v>0.903</v>
      </c>
      <c r="G152" t="n">
        <v>0.782</v>
      </c>
      <c r="H152" t="n">
        <v>2</v>
      </c>
      <c r="I152" t="n">
        <v>1</v>
      </c>
      <c r="J152" t="n">
        <v>-1</v>
      </c>
      <c r="K152" t="n">
        <v>-1</v>
      </c>
      <c r="L152">
        <f>HYPERLINK("https://www.defined.fi/sol/9SdazNLoUKqbm5fHcMntiAmnzGKS95jjMC3uJjVzpump?maker=2QygD8bDsfK1XCAnFxFtpPddzbJbamhXvKqcLQ8cELzE","https://www.defined.fi/sol/9SdazNLoUKqbm5fHcMntiAmnzGKS95jjMC3uJjVzpump?maker=2QygD8bDsfK1XCAnFxFtpPddzbJbamhXvKqcLQ8cELzE")</f>
        <v/>
      </c>
      <c r="M152">
        <f>HYPERLINK("https://dexscreener.com/solana/9SdazNLoUKqbm5fHcMntiAmnzGKS95jjMC3uJjVzpump?maker=2QygD8bDsfK1XCAnFxFtpPddzbJbamhXvKqcLQ8cELzE","https://dexscreener.com/solana/9SdazNLoUKqbm5fHcMntiAmnzGKS95jjMC3uJjVzpump?maker=2QygD8bDsfK1XCAnFxFtpPddzbJbamhXvKqcLQ8cELzE")</f>
        <v/>
      </c>
    </row>
    <row r="153">
      <c r="A153" t="inlineStr">
        <is>
          <t>DZKS9k1QUHAfAVGz6EF5BQ8yW5dNCUsauxAkvQptpump</t>
        </is>
      </c>
      <c r="B153" t="inlineStr">
        <is>
          <t>Erdou</t>
        </is>
      </c>
      <c r="C153" t="n">
        <v>18</v>
      </c>
      <c r="D153" t="n">
        <v>-0.048</v>
      </c>
      <c r="E153" t="n">
        <v>-1</v>
      </c>
      <c r="F153" t="n">
        <v>0.452</v>
      </c>
      <c r="G153" t="n">
        <v>0.403</v>
      </c>
      <c r="H153" t="n">
        <v>1</v>
      </c>
      <c r="I153" t="n">
        <v>1</v>
      </c>
      <c r="J153" t="n">
        <v>-1</v>
      </c>
      <c r="K153" t="n">
        <v>-1</v>
      </c>
      <c r="L153">
        <f>HYPERLINK("https://www.defined.fi/sol/DZKS9k1QUHAfAVGz6EF5BQ8yW5dNCUsauxAkvQptpump?maker=2QygD8bDsfK1XCAnFxFtpPddzbJbamhXvKqcLQ8cELzE","https://www.defined.fi/sol/DZKS9k1QUHAfAVGz6EF5BQ8yW5dNCUsauxAkvQptpump?maker=2QygD8bDsfK1XCAnFxFtpPddzbJbamhXvKqcLQ8cELzE")</f>
        <v/>
      </c>
      <c r="M153">
        <f>HYPERLINK("https://dexscreener.com/solana/DZKS9k1QUHAfAVGz6EF5BQ8yW5dNCUsauxAkvQptpump?maker=2QygD8bDsfK1XCAnFxFtpPddzbJbamhXvKqcLQ8cELzE","https://dexscreener.com/solana/DZKS9k1QUHAfAVGz6EF5BQ8yW5dNCUsauxAkvQptpump?maker=2QygD8bDsfK1XCAnFxFtpPddzbJbamhXvKqcLQ8cELzE")</f>
        <v/>
      </c>
    </row>
    <row r="154">
      <c r="A154" t="inlineStr">
        <is>
          <t>G1MVADAyAubRuCZppDBYNXM8tyufD9S7wa6ShNvjpump</t>
        </is>
      </c>
      <c r="B154" t="inlineStr">
        <is>
          <t>unknown_G1MV</t>
        </is>
      </c>
      <c r="C154" t="n">
        <v>18</v>
      </c>
      <c r="D154" t="n">
        <v>-0.354</v>
      </c>
      <c r="E154" t="n">
        <v>-1</v>
      </c>
      <c r="F154" t="n">
        <v>0.758</v>
      </c>
      <c r="G154" t="n">
        <v>0.404</v>
      </c>
      <c r="H154" t="n">
        <v>2</v>
      </c>
      <c r="I154" t="n">
        <v>1</v>
      </c>
      <c r="J154" t="n">
        <v>-1</v>
      </c>
      <c r="K154" t="n">
        <v>-1</v>
      </c>
      <c r="L154">
        <f>HYPERLINK("https://www.defined.fi/sol/G1MVADAyAubRuCZppDBYNXM8tyufD9S7wa6ShNvjpump?maker=2QygD8bDsfK1XCAnFxFtpPddzbJbamhXvKqcLQ8cELzE","https://www.defined.fi/sol/G1MVADAyAubRuCZppDBYNXM8tyufD9S7wa6ShNvjpump?maker=2QygD8bDsfK1XCAnFxFtpPddzbJbamhXvKqcLQ8cELzE")</f>
        <v/>
      </c>
      <c r="M154">
        <f>HYPERLINK("https://dexscreener.com/solana/G1MVADAyAubRuCZppDBYNXM8tyufD9S7wa6ShNvjpump?maker=2QygD8bDsfK1XCAnFxFtpPddzbJbamhXvKqcLQ8cELzE","https://dexscreener.com/solana/G1MVADAyAubRuCZppDBYNXM8tyufD9S7wa6ShNvjpump?maker=2QygD8bDsfK1XCAnFxFtpPddzbJbamhXvKqcLQ8cELzE")</f>
        <v/>
      </c>
    </row>
    <row r="155">
      <c r="A155" t="inlineStr">
        <is>
          <t>3d8WLFfdS9bxLaekDkRb5pgzSm2KA7MceM5uV6ibpump</t>
        </is>
      </c>
      <c r="B155" t="inlineStr">
        <is>
          <t>pooch</t>
        </is>
      </c>
      <c r="C155" t="n">
        <v>19</v>
      </c>
      <c r="D155" t="n">
        <v>-0.194</v>
      </c>
      <c r="E155" t="n">
        <v>-1</v>
      </c>
      <c r="F155" t="n">
        <v>0.481</v>
      </c>
      <c r="G155" t="n">
        <v>0.287</v>
      </c>
      <c r="H155" t="n">
        <v>1</v>
      </c>
      <c r="I155" t="n">
        <v>1</v>
      </c>
      <c r="J155" t="n">
        <v>-1</v>
      </c>
      <c r="K155" t="n">
        <v>-1</v>
      </c>
      <c r="L155">
        <f>HYPERLINK("https://www.defined.fi/sol/3d8WLFfdS9bxLaekDkRb5pgzSm2KA7MceM5uV6ibpump?maker=2QygD8bDsfK1XCAnFxFtpPddzbJbamhXvKqcLQ8cELzE","https://www.defined.fi/sol/3d8WLFfdS9bxLaekDkRb5pgzSm2KA7MceM5uV6ibpump?maker=2QygD8bDsfK1XCAnFxFtpPddzbJbamhXvKqcLQ8cELzE")</f>
        <v/>
      </c>
      <c r="M155">
        <f>HYPERLINK("https://dexscreener.com/solana/3d8WLFfdS9bxLaekDkRb5pgzSm2KA7MceM5uV6ibpump?maker=2QygD8bDsfK1XCAnFxFtpPddzbJbamhXvKqcLQ8cELzE","https://dexscreener.com/solana/3d8WLFfdS9bxLaekDkRb5pgzSm2KA7MceM5uV6ibpump?maker=2QygD8bDsfK1XCAnFxFtpPddzbJbamhXvKqcLQ8cELzE")</f>
        <v/>
      </c>
    </row>
    <row r="156">
      <c r="A156" t="inlineStr">
        <is>
          <t>9JqsMSJWGDKmDtshYXPxngYQ2Lq6oePzRchxbujVpump</t>
        </is>
      </c>
      <c r="B156" t="inlineStr">
        <is>
          <t>marlin</t>
        </is>
      </c>
      <c r="C156" t="n">
        <v>19</v>
      </c>
      <c r="D156" t="n">
        <v>-1.13</v>
      </c>
      <c r="E156" t="n">
        <v>-0.52</v>
      </c>
      <c r="F156" t="n">
        <v>2.18</v>
      </c>
      <c r="G156" t="n">
        <v>1.05</v>
      </c>
      <c r="H156" t="n">
        <v>3</v>
      </c>
      <c r="I156" t="n">
        <v>1</v>
      </c>
      <c r="J156" t="n">
        <v>-1</v>
      </c>
      <c r="K156" t="n">
        <v>-1</v>
      </c>
      <c r="L156">
        <f>HYPERLINK("https://www.defined.fi/sol/9JqsMSJWGDKmDtshYXPxngYQ2Lq6oePzRchxbujVpump?maker=2QygD8bDsfK1XCAnFxFtpPddzbJbamhXvKqcLQ8cELzE","https://www.defined.fi/sol/9JqsMSJWGDKmDtshYXPxngYQ2Lq6oePzRchxbujVpump?maker=2QygD8bDsfK1XCAnFxFtpPddzbJbamhXvKqcLQ8cELzE")</f>
        <v/>
      </c>
      <c r="M156">
        <f>HYPERLINK("https://dexscreener.com/solana/9JqsMSJWGDKmDtshYXPxngYQ2Lq6oePzRchxbujVpump?maker=2QygD8bDsfK1XCAnFxFtpPddzbJbamhXvKqcLQ8cELzE","https://dexscreener.com/solana/9JqsMSJWGDKmDtshYXPxngYQ2Lq6oePzRchxbujVpump?maker=2QygD8bDsfK1XCAnFxFtpPddzbJbamhXvKqcLQ8cELzE")</f>
        <v/>
      </c>
    </row>
    <row r="157">
      <c r="A157" t="inlineStr">
        <is>
          <t>CX7cTxdKv2gAaAt1u8ugC5FTPFsbXFCqsq21Bfgvpump</t>
        </is>
      </c>
      <c r="B157" t="inlineStr">
        <is>
          <t>unknown_CX7c</t>
        </is>
      </c>
      <c r="C157" t="n">
        <v>19</v>
      </c>
      <c r="D157" t="n">
        <v>-2.53</v>
      </c>
      <c r="E157" t="n">
        <v>-0.59</v>
      </c>
      <c r="F157" t="n">
        <v>4.32</v>
      </c>
      <c r="G157" t="n">
        <v>1.79</v>
      </c>
      <c r="H157" t="n">
        <v>4</v>
      </c>
      <c r="I157" t="n">
        <v>1</v>
      </c>
      <c r="J157" t="n">
        <v>-1</v>
      </c>
      <c r="K157" t="n">
        <v>-1</v>
      </c>
      <c r="L157">
        <f>HYPERLINK("https://www.defined.fi/sol/CX7cTxdKv2gAaAt1u8ugC5FTPFsbXFCqsq21Bfgvpump?maker=2QygD8bDsfK1XCAnFxFtpPddzbJbamhXvKqcLQ8cELzE","https://www.defined.fi/sol/CX7cTxdKv2gAaAt1u8ugC5FTPFsbXFCqsq21Bfgvpump?maker=2QygD8bDsfK1XCAnFxFtpPddzbJbamhXvKqcLQ8cELzE")</f>
        <v/>
      </c>
      <c r="M157">
        <f>HYPERLINK("https://dexscreener.com/solana/CX7cTxdKv2gAaAt1u8ugC5FTPFsbXFCqsq21Bfgvpump?maker=2QygD8bDsfK1XCAnFxFtpPddzbJbamhXvKqcLQ8cELzE","https://dexscreener.com/solana/CX7cTxdKv2gAaAt1u8ugC5FTPFsbXFCqsq21Bfgvpump?maker=2QygD8bDsfK1XCAnFxFtpPddzbJbamhXvKqcLQ8cELzE")</f>
        <v/>
      </c>
    </row>
    <row r="158">
      <c r="A158" t="inlineStr">
        <is>
          <t>6hhw9pHVFZKZoTpbjPT3BSyGeBeqCbRYMur2ToYfpump</t>
        </is>
      </c>
      <c r="B158" t="inlineStr">
        <is>
          <t>UPDOG</t>
        </is>
      </c>
      <c r="C158" t="n">
        <v>19</v>
      </c>
      <c r="D158" t="n">
        <v>0.05</v>
      </c>
      <c r="E158" t="n">
        <v>-1</v>
      </c>
      <c r="F158" t="n">
        <v>1.21</v>
      </c>
      <c r="G158" t="n">
        <v>1.26</v>
      </c>
      <c r="H158" t="n">
        <v>1</v>
      </c>
      <c r="I158" t="n">
        <v>1</v>
      </c>
      <c r="J158" t="n">
        <v>-1</v>
      </c>
      <c r="K158" t="n">
        <v>-1</v>
      </c>
      <c r="L158">
        <f>HYPERLINK("https://www.defined.fi/sol/6hhw9pHVFZKZoTpbjPT3BSyGeBeqCbRYMur2ToYfpump?maker=2QygD8bDsfK1XCAnFxFtpPddzbJbamhXvKqcLQ8cELzE","https://www.defined.fi/sol/6hhw9pHVFZKZoTpbjPT3BSyGeBeqCbRYMur2ToYfpump?maker=2QygD8bDsfK1XCAnFxFtpPddzbJbamhXvKqcLQ8cELzE")</f>
        <v/>
      </c>
      <c r="M158">
        <f>HYPERLINK("https://dexscreener.com/solana/6hhw9pHVFZKZoTpbjPT3BSyGeBeqCbRYMur2ToYfpump?maker=2QygD8bDsfK1XCAnFxFtpPddzbJbamhXvKqcLQ8cELzE","https://dexscreener.com/solana/6hhw9pHVFZKZoTpbjPT3BSyGeBeqCbRYMur2ToYfpump?maker=2QygD8bDsfK1XCAnFxFtpPddzbJbamhXvKqcLQ8cELzE")</f>
        <v/>
      </c>
    </row>
    <row r="159">
      <c r="A159" t="inlineStr">
        <is>
          <t>ELwsmjs1q96wFTe5HvDjPyXWrgZw3thyUq52fj4Tpump</t>
        </is>
      </c>
      <c r="B159" t="inlineStr">
        <is>
          <t>CHIANGMAI</t>
        </is>
      </c>
      <c r="C159" t="n">
        <v>19</v>
      </c>
      <c r="D159" t="n">
        <v>-0.157</v>
      </c>
      <c r="E159" t="n">
        <v>-1</v>
      </c>
      <c r="F159" t="n">
        <v>1.22</v>
      </c>
      <c r="G159" t="n">
        <v>1.06</v>
      </c>
      <c r="H159" t="n">
        <v>1</v>
      </c>
      <c r="I159" t="n">
        <v>1</v>
      </c>
      <c r="J159" t="n">
        <v>-1</v>
      </c>
      <c r="K159" t="n">
        <v>-1</v>
      </c>
      <c r="L159">
        <f>HYPERLINK("https://www.defined.fi/sol/ELwsmjs1q96wFTe5HvDjPyXWrgZw3thyUq52fj4Tpump?maker=2QygD8bDsfK1XCAnFxFtpPddzbJbamhXvKqcLQ8cELzE","https://www.defined.fi/sol/ELwsmjs1q96wFTe5HvDjPyXWrgZw3thyUq52fj4Tpump?maker=2QygD8bDsfK1XCAnFxFtpPddzbJbamhXvKqcLQ8cELzE")</f>
        <v/>
      </c>
      <c r="M159">
        <f>HYPERLINK("https://dexscreener.com/solana/ELwsmjs1q96wFTe5HvDjPyXWrgZw3thyUq52fj4Tpump?maker=2QygD8bDsfK1XCAnFxFtpPddzbJbamhXvKqcLQ8cELzE","https://dexscreener.com/solana/ELwsmjs1q96wFTe5HvDjPyXWrgZw3thyUq52fj4Tpump?maker=2QygD8bDsfK1XCAnFxFtpPddzbJbamhXvKqcLQ8cELzE")</f>
        <v/>
      </c>
    </row>
    <row r="160">
      <c r="A160" t="inlineStr">
        <is>
          <t>7ntf8ZrJYnqb528M4ekX4gfnikX2jsh4QTXc15oJpump</t>
        </is>
      </c>
      <c r="B160" t="inlineStr">
        <is>
          <t>charlie</t>
        </is>
      </c>
      <c r="C160" t="n">
        <v>19</v>
      </c>
      <c r="D160" t="n">
        <v>0.318</v>
      </c>
      <c r="E160" t="n">
        <v>-1</v>
      </c>
      <c r="F160" t="n">
        <v>1.46</v>
      </c>
      <c r="G160" t="n">
        <v>1.78</v>
      </c>
      <c r="H160" t="n">
        <v>2</v>
      </c>
      <c r="I160" t="n">
        <v>1</v>
      </c>
      <c r="J160" t="n">
        <v>-1</v>
      </c>
      <c r="K160" t="n">
        <v>-1</v>
      </c>
      <c r="L160">
        <f>HYPERLINK("https://www.defined.fi/sol/7ntf8ZrJYnqb528M4ekX4gfnikX2jsh4QTXc15oJpump?maker=2QygD8bDsfK1XCAnFxFtpPddzbJbamhXvKqcLQ8cELzE","https://www.defined.fi/sol/7ntf8ZrJYnqb528M4ekX4gfnikX2jsh4QTXc15oJpump?maker=2QygD8bDsfK1XCAnFxFtpPddzbJbamhXvKqcLQ8cELzE")</f>
        <v/>
      </c>
      <c r="M160">
        <f>HYPERLINK("https://dexscreener.com/solana/7ntf8ZrJYnqb528M4ekX4gfnikX2jsh4QTXc15oJpump?maker=2QygD8bDsfK1XCAnFxFtpPddzbJbamhXvKqcLQ8cELzE","https://dexscreener.com/solana/7ntf8ZrJYnqb528M4ekX4gfnikX2jsh4QTXc15oJpump?maker=2QygD8bDsfK1XCAnFxFtpPddzbJbamhXvKqcLQ8cELzE")</f>
        <v/>
      </c>
    </row>
    <row r="161">
      <c r="A161" t="inlineStr">
        <is>
          <t>CJm7ZZcS6Zrp2PenbbnKwjKoVFeLsNjJ678Kop72pump</t>
        </is>
      </c>
      <c r="B161" t="inlineStr">
        <is>
          <t>lore</t>
        </is>
      </c>
      <c r="C161" t="n">
        <v>19</v>
      </c>
      <c r="D161" t="n">
        <v>-0.833</v>
      </c>
      <c r="E161" t="n">
        <v>-1</v>
      </c>
      <c r="F161" t="n">
        <v>1.7</v>
      </c>
      <c r="G161" t="n">
        <v>0.871</v>
      </c>
      <c r="H161" t="n">
        <v>2</v>
      </c>
      <c r="I161" t="n">
        <v>1</v>
      </c>
      <c r="J161" t="n">
        <v>-1</v>
      </c>
      <c r="K161" t="n">
        <v>-1</v>
      </c>
      <c r="L161">
        <f>HYPERLINK("https://www.defined.fi/sol/CJm7ZZcS6Zrp2PenbbnKwjKoVFeLsNjJ678Kop72pump?maker=2QygD8bDsfK1XCAnFxFtpPddzbJbamhXvKqcLQ8cELzE","https://www.defined.fi/sol/CJm7ZZcS6Zrp2PenbbnKwjKoVFeLsNjJ678Kop72pump?maker=2QygD8bDsfK1XCAnFxFtpPddzbJbamhXvKqcLQ8cELzE")</f>
        <v/>
      </c>
      <c r="M161">
        <f>HYPERLINK("https://dexscreener.com/solana/CJm7ZZcS6Zrp2PenbbnKwjKoVFeLsNjJ678Kop72pump?maker=2QygD8bDsfK1XCAnFxFtpPddzbJbamhXvKqcLQ8cELzE","https://dexscreener.com/solana/CJm7ZZcS6Zrp2PenbbnKwjKoVFeLsNjJ678Kop72pump?maker=2QygD8bDsfK1XCAnFxFtpPddzbJbamhXvKqcLQ8cELzE")</f>
        <v/>
      </c>
    </row>
    <row r="162">
      <c r="A162" t="inlineStr">
        <is>
          <t>4czyPTMJ3yT36XSRzc5vm4o7RxtTTLq2TGMuA93mpump</t>
        </is>
      </c>
      <c r="B162" t="inlineStr">
        <is>
          <t>PongPang</t>
        </is>
      </c>
      <c r="C162" t="n">
        <v>19</v>
      </c>
      <c r="D162" t="n">
        <v>0.014</v>
      </c>
      <c r="E162" t="n">
        <v>0.04</v>
      </c>
      <c r="F162" t="n">
        <v>0.338</v>
      </c>
      <c r="G162" t="n">
        <v>0.352</v>
      </c>
      <c r="H162" t="n">
        <v>2</v>
      </c>
      <c r="I162" t="n">
        <v>1</v>
      </c>
      <c r="J162" t="n">
        <v>-1</v>
      </c>
      <c r="K162" t="n">
        <v>-1</v>
      </c>
      <c r="L162">
        <f>HYPERLINK("https://www.defined.fi/sol/4czyPTMJ3yT36XSRzc5vm4o7RxtTTLq2TGMuA93mpump?maker=2QygD8bDsfK1XCAnFxFtpPddzbJbamhXvKqcLQ8cELzE","https://www.defined.fi/sol/4czyPTMJ3yT36XSRzc5vm4o7RxtTTLq2TGMuA93mpump?maker=2QygD8bDsfK1XCAnFxFtpPddzbJbamhXvKqcLQ8cELzE")</f>
        <v/>
      </c>
      <c r="M162">
        <f>HYPERLINK("https://dexscreener.com/solana/4czyPTMJ3yT36XSRzc5vm4o7RxtTTLq2TGMuA93mpump?maker=2QygD8bDsfK1XCAnFxFtpPddzbJbamhXvKqcLQ8cELzE","https://dexscreener.com/solana/4czyPTMJ3yT36XSRzc5vm4o7RxtTTLq2TGMuA93mpump?maker=2QygD8bDsfK1XCAnFxFtpPddzbJbamhXvKqcLQ8cELzE")</f>
        <v/>
      </c>
    </row>
    <row r="163">
      <c r="A163" t="inlineStr">
        <is>
          <t>EABDGf4ainhspYyTqFAV5kUqLE3cmc5AGvPdXbCSpump</t>
        </is>
      </c>
      <c r="B163" t="inlineStr">
        <is>
          <t>Jasper</t>
        </is>
      </c>
      <c r="C163" t="n">
        <v>19</v>
      </c>
      <c r="D163" t="n">
        <v>0.233</v>
      </c>
      <c r="E163" t="n">
        <v>-1</v>
      </c>
      <c r="F163" t="n">
        <v>1.22</v>
      </c>
      <c r="G163" t="n">
        <v>1.45</v>
      </c>
      <c r="H163" t="n">
        <v>1</v>
      </c>
      <c r="I163" t="n">
        <v>1</v>
      </c>
      <c r="J163" t="n">
        <v>-1</v>
      </c>
      <c r="K163" t="n">
        <v>-1</v>
      </c>
      <c r="L163">
        <f>HYPERLINK("https://www.defined.fi/sol/EABDGf4ainhspYyTqFAV5kUqLE3cmc5AGvPdXbCSpump?maker=2QygD8bDsfK1XCAnFxFtpPddzbJbamhXvKqcLQ8cELzE","https://www.defined.fi/sol/EABDGf4ainhspYyTqFAV5kUqLE3cmc5AGvPdXbCSpump?maker=2QygD8bDsfK1XCAnFxFtpPddzbJbamhXvKqcLQ8cELzE")</f>
        <v/>
      </c>
      <c r="M163">
        <f>HYPERLINK("https://dexscreener.com/solana/EABDGf4ainhspYyTqFAV5kUqLE3cmc5AGvPdXbCSpump?maker=2QygD8bDsfK1XCAnFxFtpPddzbJbamhXvKqcLQ8cELzE","https://dexscreener.com/solana/EABDGf4ainhspYyTqFAV5kUqLE3cmc5AGvPdXbCSpump?maker=2QygD8bDsfK1XCAnFxFtpPddzbJbamhXvKqcLQ8cELzE")</f>
        <v/>
      </c>
    </row>
    <row r="164">
      <c r="A164" t="inlineStr">
        <is>
          <t>6Tx2o9qoKM4hueruV2GzkH6kx5N8zWbZWpnGcKGSpump</t>
        </is>
      </c>
      <c r="B164" t="inlineStr">
        <is>
          <t>WAGMI</t>
        </is>
      </c>
      <c r="C164" t="n">
        <v>19</v>
      </c>
      <c r="D164" t="n">
        <v>-0.668</v>
      </c>
      <c r="E164" t="n">
        <v>-1</v>
      </c>
      <c r="F164" t="n">
        <v>1.22</v>
      </c>
      <c r="G164" t="n">
        <v>0.549</v>
      </c>
      <c r="H164" t="n">
        <v>1</v>
      </c>
      <c r="I164" t="n">
        <v>1</v>
      </c>
      <c r="J164" t="n">
        <v>-1</v>
      </c>
      <c r="K164" t="n">
        <v>-1</v>
      </c>
      <c r="L164">
        <f>HYPERLINK("https://www.defined.fi/sol/6Tx2o9qoKM4hueruV2GzkH6kx5N8zWbZWpnGcKGSpump?maker=2QygD8bDsfK1XCAnFxFtpPddzbJbamhXvKqcLQ8cELzE","https://www.defined.fi/sol/6Tx2o9qoKM4hueruV2GzkH6kx5N8zWbZWpnGcKGSpump?maker=2QygD8bDsfK1XCAnFxFtpPddzbJbamhXvKqcLQ8cELzE")</f>
        <v/>
      </c>
      <c r="M164">
        <f>HYPERLINK("https://dexscreener.com/solana/6Tx2o9qoKM4hueruV2GzkH6kx5N8zWbZWpnGcKGSpump?maker=2QygD8bDsfK1XCAnFxFtpPddzbJbamhXvKqcLQ8cELzE","https://dexscreener.com/solana/6Tx2o9qoKM4hueruV2GzkH6kx5N8zWbZWpnGcKGSpump?maker=2QygD8bDsfK1XCAnFxFtpPddzbJbamhXvKqcLQ8cELzE")</f>
        <v/>
      </c>
    </row>
    <row r="165">
      <c r="A165" t="inlineStr">
        <is>
          <t>DSVhQE4Sfx31CBfTUNXVn95y8Ly9dSBoRRwJfDGLpump</t>
        </is>
      </c>
      <c r="B165" t="inlineStr">
        <is>
          <t>Cat</t>
        </is>
      </c>
      <c r="C165" t="n">
        <v>19</v>
      </c>
      <c r="D165" t="n">
        <v>-0.114</v>
      </c>
      <c r="E165" t="n">
        <v>-1</v>
      </c>
      <c r="F165" t="n">
        <v>1.22</v>
      </c>
      <c r="G165" t="n">
        <v>1.1</v>
      </c>
      <c r="H165" t="n">
        <v>1</v>
      </c>
      <c r="I165" t="n">
        <v>1</v>
      </c>
      <c r="J165" t="n">
        <v>-1</v>
      </c>
      <c r="K165" t="n">
        <v>-1</v>
      </c>
      <c r="L165">
        <f>HYPERLINK("https://www.defined.fi/sol/DSVhQE4Sfx31CBfTUNXVn95y8Ly9dSBoRRwJfDGLpump?maker=2QygD8bDsfK1XCAnFxFtpPddzbJbamhXvKqcLQ8cELzE","https://www.defined.fi/sol/DSVhQE4Sfx31CBfTUNXVn95y8Ly9dSBoRRwJfDGLpump?maker=2QygD8bDsfK1XCAnFxFtpPddzbJbamhXvKqcLQ8cELzE")</f>
        <v/>
      </c>
      <c r="M165">
        <f>HYPERLINK("https://dexscreener.com/solana/DSVhQE4Sfx31CBfTUNXVn95y8Ly9dSBoRRwJfDGLpump?maker=2QygD8bDsfK1XCAnFxFtpPddzbJbamhXvKqcLQ8cELzE","https://dexscreener.com/solana/DSVhQE4Sfx31CBfTUNXVn95y8Ly9dSBoRRwJfDGLpump?maker=2QygD8bDsfK1XCAnFxFtpPddzbJbamhXvKqcLQ8cELzE")</f>
        <v/>
      </c>
    </row>
    <row r="166">
      <c r="A166" t="inlineStr">
        <is>
          <t>ZbE9F8YBwZncNnC2aHhSaPkw7uUgXDbjRdgedUopump</t>
        </is>
      </c>
      <c r="B166" t="inlineStr">
        <is>
          <t>Skill</t>
        </is>
      </c>
      <c r="C166" t="n">
        <v>19</v>
      </c>
      <c r="D166" t="n">
        <v>-0.114</v>
      </c>
      <c r="E166" t="n">
        <v>-1</v>
      </c>
      <c r="F166" t="n">
        <v>1.46</v>
      </c>
      <c r="G166" t="n">
        <v>1.35</v>
      </c>
      <c r="H166" t="n">
        <v>1</v>
      </c>
      <c r="I166" t="n">
        <v>1</v>
      </c>
      <c r="J166" t="n">
        <v>-1</v>
      </c>
      <c r="K166" t="n">
        <v>-1</v>
      </c>
      <c r="L166">
        <f>HYPERLINK("https://www.defined.fi/sol/ZbE9F8YBwZncNnC2aHhSaPkw7uUgXDbjRdgedUopump?maker=2QygD8bDsfK1XCAnFxFtpPddzbJbamhXvKqcLQ8cELzE","https://www.defined.fi/sol/ZbE9F8YBwZncNnC2aHhSaPkw7uUgXDbjRdgedUopump?maker=2QygD8bDsfK1XCAnFxFtpPddzbJbamhXvKqcLQ8cELzE")</f>
        <v/>
      </c>
      <c r="M166">
        <f>HYPERLINK("https://dexscreener.com/solana/ZbE9F8YBwZncNnC2aHhSaPkw7uUgXDbjRdgedUopump?maker=2QygD8bDsfK1XCAnFxFtpPddzbJbamhXvKqcLQ8cELzE","https://dexscreener.com/solana/ZbE9F8YBwZncNnC2aHhSaPkw7uUgXDbjRdgedUopump?maker=2QygD8bDsfK1XCAnFxFtpPddzbJbamhXvKqcLQ8cELzE")</f>
        <v/>
      </c>
    </row>
    <row r="167">
      <c r="A167" t="inlineStr">
        <is>
          <t>wrQVMWbnaqwMBdGm7yrMZvytP9htKLKDfYPrK6wpump</t>
        </is>
      </c>
      <c r="B167" t="inlineStr">
        <is>
          <t>jsDOG</t>
        </is>
      </c>
      <c r="C167" t="n">
        <v>19</v>
      </c>
      <c r="D167" t="n">
        <v>-0.113</v>
      </c>
      <c r="E167" t="n">
        <v>-1</v>
      </c>
      <c r="F167" t="n">
        <v>1.22</v>
      </c>
      <c r="G167" t="n">
        <v>1.1</v>
      </c>
      <c r="H167" t="n">
        <v>1</v>
      </c>
      <c r="I167" t="n">
        <v>1</v>
      </c>
      <c r="J167" t="n">
        <v>-1</v>
      </c>
      <c r="K167" t="n">
        <v>-1</v>
      </c>
      <c r="L167">
        <f>HYPERLINK("https://www.defined.fi/sol/wrQVMWbnaqwMBdGm7yrMZvytP9htKLKDfYPrK6wpump?maker=2QygD8bDsfK1XCAnFxFtpPddzbJbamhXvKqcLQ8cELzE","https://www.defined.fi/sol/wrQVMWbnaqwMBdGm7yrMZvytP9htKLKDfYPrK6wpump?maker=2QygD8bDsfK1XCAnFxFtpPddzbJbamhXvKqcLQ8cELzE")</f>
        <v/>
      </c>
      <c r="M167">
        <f>HYPERLINK("https://dexscreener.com/solana/wrQVMWbnaqwMBdGm7yrMZvytP9htKLKDfYPrK6wpump?maker=2QygD8bDsfK1XCAnFxFtpPddzbJbamhXvKqcLQ8cELzE","https://dexscreener.com/solana/wrQVMWbnaqwMBdGm7yrMZvytP9htKLKDfYPrK6wpump?maker=2QygD8bDsfK1XCAnFxFtpPddzbJbamhXvKqcLQ8cELzE")</f>
        <v/>
      </c>
    </row>
    <row r="168">
      <c r="A168" t="inlineStr">
        <is>
          <t>FwU77qrPXQHiDg7hEhNbJWMD5hNiQ2cHv7tUpF4kpump</t>
        </is>
      </c>
      <c r="B168" t="inlineStr">
        <is>
          <t>$DEXY</t>
        </is>
      </c>
      <c r="C168" t="n">
        <v>19</v>
      </c>
      <c r="D168" t="n">
        <v>0.019</v>
      </c>
      <c r="E168" t="n">
        <v>-1</v>
      </c>
      <c r="F168" t="n">
        <v>0.487</v>
      </c>
      <c r="G168" t="n">
        <v>0.506</v>
      </c>
      <c r="H168" t="n">
        <v>1</v>
      </c>
      <c r="I168" t="n">
        <v>1</v>
      </c>
      <c r="J168" t="n">
        <v>-1</v>
      </c>
      <c r="K168" t="n">
        <v>-1</v>
      </c>
      <c r="L168">
        <f>HYPERLINK("https://www.defined.fi/sol/FwU77qrPXQHiDg7hEhNbJWMD5hNiQ2cHv7tUpF4kpump?maker=2QygD8bDsfK1XCAnFxFtpPddzbJbamhXvKqcLQ8cELzE","https://www.defined.fi/sol/FwU77qrPXQHiDg7hEhNbJWMD5hNiQ2cHv7tUpF4kpump?maker=2QygD8bDsfK1XCAnFxFtpPddzbJbamhXvKqcLQ8cELzE")</f>
        <v/>
      </c>
      <c r="M168">
        <f>HYPERLINK("https://dexscreener.com/solana/FwU77qrPXQHiDg7hEhNbJWMD5hNiQ2cHv7tUpF4kpump?maker=2QygD8bDsfK1XCAnFxFtpPddzbJbamhXvKqcLQ8cELzE","https://dexscreener.com/solana/FwU77qrPXQHiDg7hEhNbJWMD5hNiQ2cHv7tUpF4kpump?maker=2QygD8bDsfK1XCAnFxFtpPddzbJbamhXvKqcLQ8cELzE")</f>
        <v/>
      </c>
    </row>
    <row r="169">
      <c r="A169" t="inlineStr">
        <is>
          <t>8nvm3E7nitWd4qynkFrg1xc3TrJmHSYQqaVRFG5rpump</t>
        </is>
      </c>
      <c r="B169" t="inlineStr">
        <is>
          <t>pik</t>
        </is>
      </c>
      <c r="C169" t="n">
        <v>19</v>
      </c>
      <c r="D169" t="n">
        <v>-0.165</v>
      </c>
      <c r="E169" t="n">
        <v>-0.64</v>
      </c>
      <c r="F169" t="n">
        <v>0.259</v>
      </c>
      <c r="G169" t="n">
        <v>0.092</v>
      </c>
      <c r="H169" t="n">
        <v>1</v>
      </c>
      <c r="I169" t="n">
        <v>1</v>
      </c>
      <c r="J169" t="n">
        <v>-1</v>
      </c>
      <c r="K169" t="n">
        <v>-1</v>
      </c>
      <c r="L169">
        <f>HYPERLINK("https://www.defined.fi/sol/8nvm3E7nitWd4qynkFrg1xc3TrJmHSYQqaVRFG5rpump?maker=2QygD8bDsfK1XCAnFxFtpPddzbJbamhXvKqcLQ8cELzE","https://www.defined.fi/sol/8nvm3E7nitWd4qynkFrg1xc3TrJmHSYQqaVRFG5rpump?maker=2QygD8bDsfK1XCAnFxFtpPddzbJbamhXvKqcLQ8cELzE")</f>
        <v/>
      </c>
      <c r="M169">
        <f>HYPERLINK("https://dexscreener.com/solana/8nvm3E7nitWd4qynkFrg1xc3TrJmHSYQqaVRFG5rpump?maker=2QygD8bDsfK1XCAnFxFtpPddzbJbamhXvKqcLQ8cELzE","https://dexscreener.com/solana/8nvm3E7nitWd4qynkFrg1xc3TrJmHSYQqaVRFG5rpump?maker=2QygD8bDsfK1XCAnFxFtpPddzbJbamhXvKqcLQ8cELzE")</f>
        <v/>
      </c>
    </row>
    <row r="170">
      <c r="A170" t="inlineStr">
        <is>
          <t>AHekZZrdJVx33hDShUWgghYH2TTt9hRvKk6iF3pBpump</t>
        </is>
      </c>
      <c r="B170" t="inlineStr">
        <is>
          <t>hogrider</t>
        </is>
      </c>
      <c r="C170" t="n">
        <v>20</v>
      </c>
      <c r="D170" t="n">
        <v>-0.15</v>
      </c>
      <c r="E170" t="n">
        <v>-0.37</v>
      </c>
      <c r="F170" t="n">
        <v>0.409</v>
      </c>
      <c r="G170" t="n">
        <v>0.259</v>
      </c>
      <c r="H170" t="n">
        <v>1</v>
      </c>
      <c r="I170" t="n">
        <v>1</v>
      </c>
      <c r="J170" t="n">
        <v>-1</v>
      </c>
      <c r="K170" t="n">
        <v>-1</v>
      </c>
      <c r="L170">
        <f>HYPERLINK("https://www.defined.fi/sol/AHekZZrdJVx33hDShUWgghYH2TTt9hRvKk6iF3pBpump?maker=2QygD8bDsfK1XCAnFxFtpPddzbJbamhXvKqcLQ8cELzE","https://www.defined.fi/sol/AHekZZrdJVx33hDShUWgghYH2TTt9hRvKk6iF3pBpump?maker=2QygD8bDsfK1XCAnFxFtpPddzbJbamhXvKqcLQ8cELzE")</f>
        <v/>
      </c>
      <c r="M170">
        <f>HYPERLINK("https://dexscreener.com/solana/AHekZZrdJVx33hDShUWgghYH2TTt9hRvKk6iF3pBpump?maker=2QygD8bDsfK1XCAnFxFtpPddzbJbamhXvKqcLQ8cELzE","https://dexscreener.com/solana/AHekZZrdJVx33hDShUWgghYH2TTt9hRvKk6iF3pBpump?maker=2QygD8bDsfK1XCAnFxFtpPddzbJbamhXvKqcLQ8cELzE")</f>
        <v/>
      </c>
    </row>
    <row r="171">
      <c r="A171" t="inlineStr">
        <is>
          <t>24WUETzccPu5wBnhnhRuqLcwwbBLirbNnVQvmScYpump</t>
        </is>
      </c>
      <c r="B171" t="inlineStr">
        <is>
          <t>Fuwari</t>
        </is>
      </c>
      <c r="C171" t="n">
        <v>20</v>
      </c>
      <c r="D171" t="n">
        <v>0.052</v>
      </c>
      <c r="E171" t="n">
        <v>0.15</v>
      </c>
      <c r="F171" t="n">
        <v>0.361</v>
      </c>
      <c r="G171" t="n">
        <v>0.409</v>
      </c>
      <c r="H171" t="n">
        <v>1</v>
      </c>
      <c r="I171" t="n">
        <v>1</v>
      </c>
      <c r="J171" t="n">
        <v>-1</v>
      </c>
      <c r="K171" t="n">
        <v>-1</v>
      </c>
      <c r="L171">
        <f>HYPERLINK("https://www.defined.fi/sol/24WUETzccPu5wBnhnhRuqLcwwbBLirbNnVQvmScYpump?maker=2QygD8bDsfK1XCAnFxFtpPddzbJbamhXvKqcLQ8cELzE","https://www.defined.fi/sol/24WUETzccPu5wBnhnhRuqLcwwbBLirbNnVQvmScYpump?maker=2QygD8bDsfK1XCAnFxFtpPddzbJbamhXvKqcLQ8cELzE")</f>
        <v/>
      </c>
      <c r="M171">
        <f>HYPERLINK("https://dexscreener.com/solana/24WUETzccPu5wBnhnhRuqLcwwbBLirbNnVQvmScYpump?maker=2QygD8bDsfK1XCAnFxFtpPddzbJbamhXvKqcLQ8cELzE","https://dexscreener.com/solana/24WUETzccPu5wBnhnhRuqLcwwbBLirbNnVQvmScYpump?maker=2QygD8bDsfK1XCAnFxFtpPddzbJbamhXvKqcLQ8cELzE")</f>
        <v/>
      </c>
    </row>
    <row r="172">
      <c r="A172" t="inlineStr">
        <is>
          <t>F9Hu2z7tE1mrmLfVpdUYKGA27v28NoUc3ueVzq9Upump</t>
        </is>
      </c>
      <c r="B172" t="inlineStr">
        <is>
          <t>JANUSZ</t>
        </is>
      </c>
      <c r="C172" t="n">
        <v>20</v>
      </c>
      <c r="D172" t="n">
        <v>-4.03</v>
      </c>
      <c r="E172" t="n">
        <v>-0.92</v>
      </c>
      <c r="F172" t="n">
        <v>4.4</v>
      </c>
      <c r="G172" t="n">
        <v>0.361</v>
      </c>
      <c r="H172" t="n">
        <v>4</v>
      </c>
      <c r="I172" t="n">
        <v>1</v>
      </c>
      <c r="J172" t="n">
        <v>-1</v>
      </c>
      <c r="K172" t="n">
        <v>-1</v>
      </c>
      <c r="L172">
        <f>HYPERLINK("https://www.defined.fi/sol/F9Hu2z7tE1mrmLfVpdUYKGA27v28NoUc3ueVzq9Upump?maker=2QygD8bDsfK1XCAnFxFtpPddzbJbamhXvKqcLQ8cELzE","https://www.defined.fi/sol/F9Hu2z7tE1mrmLfVpdUYKGA27v28NoUc3ueVzq9Upump?maker=2QygD8bDsfK1XCAnFxFtpPddzbJbamhXvKqcLQ8cELzE")</f>
        <v/>
      </c>
      <c r="M172">
        <f>HYPERLINK("https://dexscreener.com/solana/F9Hu2z7tE1mrmLfVpdUYKGA27v28NoUc3ueVzq9Upump?maker=2QygD8bDsfK1XCAnFxFtpPddzbJbamhXvKqcLQ8cELzE","https://dexscreener.com/solana/F9Hu2z7tE1mrmLfVpdUYKGA27v28NoUc3ueVzq9Upump?maker=2QygD8bDsfK1XCAnFxFtpPddzbJbamhXvKqcLQ8cELzE")</f>
        <v/>
      </c>
    </row>
    <row r="173">
      <c r="A173" t="inlineStr">
        <is>
          <t>8RDCDME5ppRSfn99A7EuApBsUZDEco9VbwKRGdiapump</t>
        </is>
      </c>
      <c r="B173" t="inlineStr">
        <is>
          <t>PIG</t>
        </is>
      </c>
      <c r="C173" t="n">
        <v>20</v>
      </c>
      <c r="D173" t="n">
        <v>-0.096</v>
      </c>
      <c r="E173" t="n">
        <v>-1</v>
      </c>
      <c r="F173" t="n">
        <v>1.24</v>
      </c>
      <c r="G173" t="n">
        <v>1.14</v>
      </c>
      <c r="H173" t="n">
        <v>1</v>
      </c>
      <c r="I173" t="n">
        <v>1</v>
      </c>
      <c r="J173" t="n">
        <v>-1</v>
      </c>
      <c r="K173" t="n">
        <v>-1</v>
      </c>
      <c r="L173">
        <f>HYPERLINK("https://www.defined.fi/sol/8RDCDME5ppRSfn99A7EuApBsUZDEco9VbwKRGdiapump?maker=2QygD8bDsfK1XCAnFxFtpPddzbJbamhXvKqcLQ8cELzE","https://www.defined.fi/sol/8RDCDME5ppRSfn99A7EuApBsUZDEco9VbwKRGdiapump?maker=2QygD8bDsfK1XCAnFxFtpPddzbJbamhXvKqcLQ8cELzE")</f>
        <v/>
      </c>
      <c r="M173">
        <f>HYPERLINK("https://dexscreener.com/solana/8RDCDME5ppRSfn99A7EuApBsUZDEco9VbwKRGdiapump?maker=2QygD8bDsfK1XCAnFxFtpPddzbJbamhXvKqcLQ8cELzE","https://dexscreener.com/solana/8RDCDME5ppRSfn99A7EuApBsUZDEco9VbwKRGdiapump?maker=2QygD8bDsfK1XCAnFxFtpPddzbJbamhXvKqcLQ8cELzE")</f>
        <v/>
      </c>
    </row>
    <row r="174">
      <c r="A174" t="inlineStr">
        <is>
          <t>79Wes6qjYWtdzwz9wKEDvydnGumU8CLA38nEFQR7pump</t>
        </is>
      </c>
      <c r="B174" t="inlineStr">
        <is>
          <t>DOGINABIN</t>
        </is>
      </c>
      <c r="C174" t="n">
        <v>20</v>
      </c>
      <c r="D174" t="n">
        <v>-0.588</v>
      </c>
      <c r="E174" t="n">
        <v>-1</v>
      </c>
      <c r="F174" t="n">
        <v>1.49</v>
      </c>
      <c r="G174" t="n">
        <v>0.901</v>
      </c>
      <c r="H174" t="n">
        <v>1</v>
      </c>
      <c r="I174" t="n">
        <v>1</v>
      </c>
      <c r="J174" t="n">
        <v>-1</v>
      </c>
      <c r="K174" t="n">
        <v>-1</v>
      </c>
      <c r="L174">
        <f>HYPERLINK("https://www.defined.fi/sol/79Wes6qjYWtdzwz9wKEDvydnGumU8CLA38nEFQR7pump?maker=2QygD8bDsfK1XCAnFxFtpPddzbJbamhXvKqcLQ8cELzE","https://www.defined.fi/sol/79Wes6qjYWtdzwz9wKEDvydnGumU8CLA38nEFQR7pump?maker=2QygD8bDsfK1XCAnFxFtpPddzbJbamhXvKqcLQ8cELzE")</f>
        <v/>
      </c>
      <c r="M174">
        <f>HYPERLINK("https://dexscreener.com/solana/79Wes6qjYWtdzwz9wKEDvydnGumU8CLA38nEFQR7pump?maker=2QygD8bDsfK1XCAnFxFtpPddzbJbamhXvKqcLQ8cELzE","https://dexscreener.com/solana/79Wes6qjYWtdzwz9wKEDvydnGumU8CLA38nEFQR7pump?maker=2QygD8bDsfK1XCAnFxFtpPddzbJbamhXvKqcLQ8cELzE")</f>
        <v/>
      </c>
    </row>
    <row r="175">
      <c r="A175" t="inlineStr">
        <is>
          <t>6i7RZDESGmkZduhemhm1kS3k9sYNRTwaWguhujkopump</t>
        </is>
      </c>
      <c r="B175" t="inlineStr">
        <is>
          <t>henry</t>
        </is>
      </c>
      <c r="C175" t="n">
        <v>20</v>
      </c>
      <c r="D175" t="n">
        <v>-0.595</v>
      </c>
      <c r="E175" t="n">
        <v>-1</v>
      </c>
      <c r="F175" t="n">
        <v>1.24</v>
      </c>
      <c r="G175" t="n">
        <v>0.648</v>
      </c>
      <c r="H175" t="n">
        <v>1</v>
      </c>
      <c r="I175" t="n">
        <v>1</v>
      </c>
      <c r="J175" t="n">
        <v>-1</v>
      </c>
      <c r="K175" t="n">
        <v>-1</v>
      </c>
      <c r="L175">
        <f>HYPERLINK("https://www.defined.fi/sol/6i7RZDESGmkZduhemhm1kS3k9sYNRTwaWguhujkopump?maker=2QygD8bDsfK1XCAnFxFtpPddzbJbamhXvKqcLQ8cELzE","https://www.defined.fi/sol/6i7RZDESGmkZduhemhm1kS3k9sYNRTwaWguhujkopump?maker=2QygD8bDsfK1XCAnFxFtpPddzbJbamhXvKqcLQ8cELzE")</f>
        <v/>
      </c>
      <c r="M175">
        <f>HYPERLINK("https://dexscreener.com/solana/6i7RZDESGmkZduhemhm1kS3k9sYNRTwaWguhujkopump?maker=2QygD8bDsfK1XCAnFxFtpPddzbJbamhXvKqcLQ8cELzE","https://dexscreener.com/solana/6i7RZDESGmkZduhemhm1kS3k9sYNRTwaWguhujkopump?maker=2QygD8bDsfK1XCAnFxFtpPddzbJbamhXvKqcLQ8cELzE")</f>
        <v/>
      </c>
    </row>
    <row r="176">
      <c r="A176" t="inlineStr">
        <is>
          <t>DxjMpihXmy7xR7p3fMRQszodifDPd1DRHGU1KCSbpump</t>
        </is>
      </c>
      <c r="B176" t="inlineStr">
        <is>
          <t>Zo</t>
        </is>
      </c>
      <c r="C176" t="n">
        <v>20</v>
      </c>
      <c r="D176" t="n">
        <v>-0.427</v>
      </c>
      <c r="E176" t="n">
        <v>-1</v>
      </c>
      <c r="F176" t="n">
        <v>1.24</v>
      </c>
      <c r="G176" t="n">
        <v>0.8169999999999999</v>
      </c>
      <c r="H176" t="n">
        <v>1</v>
      </c>
      <c r="I176" t="n">
        <v>1</v>
      </c>
      <c r="J176" t="n">
        <v>-1</v>
      </c>
      <c r="K176" t="n">
        <v>-1</v>
      </c>
      <c r="L176">
        <f>HYPERLINK("https://www.defined.fi/sol/DxjMpihXmy7xR7p3fMRQszodifDPd1DRHGU1KCSbpump?maker=2QygD8bDsfK1XCAnFxFtpPddzbJbamhXvKqcLQ8cELzE","https://www.defined.fi/sol/DxjMpihXmy7xR7p3fMRQszodifDPd1DRHGU1KCSbpump?maker=2QygD8bDsfK1XCAnFxFtpPddzbJbamhXvKqcLQ8cELzE")</f>
        <v/>
      </c>
      <c r="M176">
        <f>HYPERLINK("https://dexscreener.com/solana/DxjMpihXmy7xR7p3fMRQszodifDPd1DRHGU1KCSbpump?maker=2QygD8bDsfK1XCAnFxFtpPddzbJbamhXvKqcLQ8cELzE","https://dexscreener.com/solana/DxjMpihXmy7xR7p3fMRQszodifDPd1DRHGU1KCSbpump?maker=2QygD8bDsfK1XCAnFxFtpPddzbJbamhXvKqcLQ8cELzE")</f>
        <v/>
      </c>
    </row>
    <row r="177">
      <c r="A177" t="inlineStr">
        <is>
          <t>EQQvXBPz553v4qBJDXgYkpkmZQiLjBwK9BdrbGUvpump</t>
        </is>
      </c>
      <c r="B177" t="inlineStr">
        <is>
          <t>washed</t>
        </is>
      </c>
      <c r="C177" t="n">
        <v>20</v>
      </c>
      <c r="D177" t="n">
        <v>-1.05</v>
      </c>
      <c r="E177" t="n">
        <v>-0.42</v>
      </c>
      <c r="F177" t="n">
        <v>2.51</v>
      </c>
      <c r="G177" t="n">
        <v>1.46</v>
      </c>
      <c r="H177" t="n">
        <v>1</v>
      </c>
      <c r="I177" t="n">
        <v>1</v>
      </c>
      <c r="J177" t="n">
        <v>-1</v>
      </c>
      <c r="K177" t="n">
        <v>-1</v>
      </c>
      <c r="L177">
        <f>HYPERLINK("https://www.defined.fi/sol/EQQvXBPz553v4qBJDXgYkpkmZQiLjBwK9BdrbGUvpump?maker=2QygD8bDsfK1XCAnFxFtpPddzbJbamhXvKqcLQ8cELzE","https://www.defined.fi/sol/EQQvXBPz553v4qBJDXgYkpkmZQiLjBwK9BdrbGUvpump?maker=2QygD8bDsfK1XCAnFxFtpPddzbJbamhXvKqcLQ8cELzE")</f>
        <v/>
      </c>
      <c r="M177">
        <f>HYPERLINK("https://dexscreener.com/solana/EQQvXBPz553v4qBJDXgYkpkmZQiLjBwK9BdrbGUvpump?maker=2QygD8bDsfK1XCAnFxFtpPddzbJbamhXvKqcLQ8cELzE","https://dexscreener.com/solana/EQQvXBPz553v4qBJDXgYkpkmZQiLjBwK9BdrbGUvpump?maker=2QygD8bDsfK1XCAnFxFtpPddzbJbamhXvKqcLQ8cELzE")</f>
        <v/>
      </c>
    </row>
    <row r="178">
      <c r="A178" t="inlineStr">
        <is>
          <t>EWVSxcjBKuQRLJUjmxPCVchnsjyNqmxLysDe4eGgpump</t>
        </is>
      </c>
      <c r="B178" t="inlineStr">
        <is>
          <t>manami</t>
        </is>
      </c>
      <c r="C178" t="n">
        <v>20</v>
      </c>
      <c r="D178" t="n">
        <v>0</v>
      </c>
      <c r="E178" t="n">
        <v>-1</v>
      </c>
      <c r="F178" t="n">
        <v>1.24</v>
      </c>
      <c r="G178" t="n">
        <v>1.24</v>
      </c>
      <c r="H178" t="n">
        <v>1</v>
      </c>
      <c r="I178" t="n">
        <v>1</v>
      </c>
      <c r="J178" t="n">
        <v>-1</v>
      </c>
      <c r="K178" t="n">
        <v>-1</v>
      </c>
      <c r="L178">
        <f>HYPERLINK("https://www.defined.fi/sol/EWVSxcjBKuQRLJUjmxPCVchnsjyNqmxLysDe4eGgpump?maker=2QygD8bDsfK1XCAnFxFtpPddzbJbamhXvKqcLQ8cELzE","https://www.defined.fi/sol/EWVSxcjBKuQRLJUjmxPCVchnsjyNqmxLysDe4eGgpump?maker=2QygD8bDsfK1XCAnFxFtpPddzbJbamhXvKqcLQ8cELzE")</f>
        <v/>
      </c>
      <c r="M178">
        <f>HYPERLINK("https://dexscreener.com/solana/EWVSxcjBKuQRLJUjmxPCVchnsjyNqmxLysDe4eGgpump?maker=2QygD8bDsfK1XCAnFxFtpPddzbJbamhXvKqcLQ8cELzE","https://dexscreener.com/solana/EWVSxcjBKuQRLJUjmxPCVchnsjyNqmxLysDe4eGgpump?maker=2QygD8bDsfK1XCAnFxFtpPddzbJbamhXvKqcLQ8cELzE")</f>
        <v/>
      </c>
    </row>
    <row r="179">
      <c r="A179" t="inlineStr">
        <is>
          <t>mNpNz6fk7qMeHy9kXzpReaiBysFnctRPpXmxAUdpump</t>
        </is>
      </c>
      <c r="B179" t="inlineStr">
        <is>
          <t>Potamus</t>
        </is>
      </c>
      <c r="C179" t="n">
        <v>20</v>
      </c>
      <c r="D179" t="n">
        <v>-0.211</v>
      </c>
      <c r="E179" t="n">
        <v>-1</v>
      </c>
      <c r="F179" t="n">
        <v>0.992</v>
      </c>
      <c r="G179" t="n">
        <v>0.781</v>
      </c>
      <c r="H179" t="n">
        <v>1</v>
      </c>
      <c r="I179" t="n">
        <v>1</v>
      </c>
      <c r="J179" t="n">
        <v>-1</v>
      </c>
      <c r="K179" t="n">
        <v>-1</v>
      </c>
      <c r="L179">
        <f>HYPERLINK("https://www.defined.fi/sol/mNpNz6fk7qMeHy9kXzpReaiBysFnctRPpXmxAUdpump?maker=2QygD8bDsfK1XCAnFxFtpPddzbJbamhXvKqcLQ8cELzE","https://www.defined.fi/sol/mNpNz6fk7qMeHy9kXzpReaiBysFnctRPpXmxAUdpump?maker=2QygD8bDsfK1XCAnFxFtpPddzbJbamhXvKqcLQ8cELzE")</f>
        <v/>
      </c>
      <c r="M179">
        <f>HYPERLINK("https://dexscreener.com/solana/mNpNz6fk7qMeHy9kXzpReaiBysFnctRPpXmxAUdpump?maker=2QygD8bDsfK1XCAnFxFtpPddzbJbamhXvKqcLQ8cELzE","https://dexscreener.com/solana/mNpNz6fk7qMeHy9kXzpReaiBysFnctRPpXmxAUdpump?maker=2QygD8bDsfK1XCAnFxFtpPddzbJbamhXvKqcLQ8cELzE")</f>
        <v/>
      </c>
    </row>
    <row r="180">
      <c r="A180" t="inlineStr">
        <is>
          <t>MXfySMSDnnRmxqakVruASVw8yiLjCWqMzRn344cpump</t>
        </is>
      </c>
      <c r="B180" t="inlineStr">
        <is>
          <t>TIKI</t>
        </is>
      </c>
      <c r="C180" t="n">
        <v>20</v>
      </c>
      <c r="D180" t="n">
        <v>-0.029</v>
      </c>
      <c r="E180" t="n">
        <v>-1</v>
      </c>
      <c r="F180" t="n">
        <v>1.24</v>
      </c>
      <c r="G180" t="n">
        <v>1.21</v>
      </c>
      <c r="H180" t="n">
        <v>1</v>
      </c>
      <c r="I180" t="n">
        <v>1</v>
      </c>
      <c r="J180" t="n">
        <v>-1</v>
      </c>
      <c r="K180" t="n">
        <v>-1</v>
      </c>
      <c r="L180">
        <f>HYPERLINK("https://www.defined.fi/sol/MXfySMSDnnRmxqakVruASVw8yiLjCWqMzRn344cpump?maker=2QygD8bDsfK1XCAnFxFtpPddzbJbamhXvKqcLQ8cELzE","https://www.defined.fi/sol/MXfySMSDnnRmxqakVruASVw8yiLjCWqMzRn344cpump?maker=2QygD8bDsfK1XCAnFxFtpPddzbJbamhXvKqcLQ8cELzE")</f>
        <v/>
      </c>
      <c r="M180">
        <f>HYPERLINK("https://dexscreener.com/solana/MXfySMSDnnRmxqakVruASVw8yiLjCWqMzRn344cpump?maker=2QygD8bDsfK1XCAnFxFtpPddzbJbamhXvKqcLQ8cELzE","https://dexscreener.com/solana/MXfySMSDnnRmxqakVruASVw8yiLjCWqMzRn344cpump?maker=2QygD8bDsfK1XCAnFxFtpPddzbJbamhXvKqcLQ8cELzE")</f>
        <v/>
      </c>
    </row>
    <row r="181">
      <c r="A181" t="inlineStr">
        <is>
          <t>G7XwoFKxy7XRVHvJ3MT1n8ESLv8kqvzZ2rTtMvaLpump</t>
        </is>
      </c>
      <c r="B181" t="inlineStr">
        <is>
          <t>rufus</t>
        </is>
      </c>
      <c r="C181" t="n">
        <v>20</v>
      </c>
      <c r="D181" t="n">
        <v>-2.03</v>
      </c>
      <c r="E181" t="n">
        <v>-0.45</v>
      </c>
      <c r="F181" t="n">
        <v>4.52</v>
      </c>
      <c r="G181" t="n">
        <v>2.49</v>
      </c>
      <c r="H181" t="n">
        <v>3</v>
      </c>
      <c r="I181" t="n">
        <v>1</v>
      </c>
      <c r="J181" t="n">
        <v>-1</v>
      </c>
      <c r="K181" t="n">
        <v>-1</v>
      </c>
      <c r="L181">
        <f>HYPERLINK("https://www.defined.fi/sol/G7XwoFKxy7XRVHvJ3MT1n8ESLv8kqvzZ2rTtMvaLpump?maker=2QygD8bDsfK1XCAnFxFtpPddzbJbamhXvKqcLQ8cELzE","https://www.defined.fi/sol/G7XwoFKxy7XRVHvJ3MT1n8ESLv8kqvzZ2rTtMvaLpump?maker=2QygD8bDsfK1XCAnFxFtpPddzbJbamhXvKqcLQ8cELzE")</f>
        <v/>
      </c>
      <c r="M181">
        <f>HYPERLINK("https://dexscreener.com/solana/G7XwoFKxy7XRVHvJ3MT1n8ESLv8kqvzZ2rTtMvaLpump?maker=2QygD8bDsfK1XCAnFxFtpPddzbJbamhXvKqcLQ8cELzE","https://dexscreener.com/solana/G7XwoFKxy7XRVHvJ3MT1n8ESLv8kqvzZ2rTtMvaLpump?maker=2QygD8bDsfK1XCAnFxFtpPddzbJbamhXvKqcLQ8cELzE")</f>
        <v/>
      </c>
    </row>
    <row r="182">
      <c r="A182" t="inlineStr">
        <is>
          <t>75uoz6EFzBsnsPpwMaUtyLUkNhHoJStMeLAaGa8Upump</t>
        </is>
      </c>
      <c r="B182" t="inlineStr">
        <is>
          <t>Yoshka</t>
        </is>
      </c>
      <c r="C182" t="n">
        <v>20</v>
      </c>
      <c r="D182" t="n">
        <v>-0.093</v>
      </c>
      <c r="E182" t="n">
        <v>-1</v>
      </c>
      <c r="F182" t="n">
        <v>0.992</v>
      </c>
      <c r="G182" t="n">
        <v>0.899</v>
      </c>
      <c r="H182" t="n">
        <v>1</v>
      </c>
      <c r="I182" t="n">
        <v>1</v>
      </c>
      <c r="J182" t="n">
        <v>-1</v>
      </c>
      <c r="K182" t="n">
        <v>-1</v>
      </c>
      <c r="L182">
        <f>HYPERLINK("https://www.defined.fi/sol/75uoz6EFzBsnsPpwMaUtyLUkNhHoJStMeLAaGa8Upump?maker=2QygD8bDsfK1XCAnFxFtpPddzbJbamhXvKqcLQ8cELzE","https://www.defined.fi/sol/75uoz6EFzBsnsPpwMaUtyLUkNhHoJStMeLAaGa8Upump?maker=2QygD8bDsfK1XCAnFxFtpPddzbJbamhXvKqcLQ8cELzE")</f>
        <v/>
      </c>
      <c r="M182">
        <f>HYPERLINK("https://dexscreener.com/solana/75uoz6EFzBsnsPpwMaUtyLUkNhHoJStMeLAaGa8Upump?maker=2QygD8bDsfK1XCAnFxFtpPddzbJbamhXvKqcLQ8cELzE","https://dexscreener.com/solana/75uoz6EFzBsnsPpwMaUtyLUkNhHoJStMeLAaGa8Upump?maker=2QygD8bDsfK1XCAnFxFtpPddzbJbamhXvKqcLQ8cELzE")</f>
        <v/>
      </c>
    </row>
    <row r="183">
      <c r="A183" t="inlineStr">
        <is>
          <t>AUPwhkkjXJe2ckXy6LwxwqPWmPT1XcbDLAzGStwKpump</t>
        </is>
      </c>
      <c r="B183" t="inlineStr">
        <is>
          <t>SHIELD</t>
        </is>
      </c>
      <c r="C183" t="n">
        <v>20</v>
      </c>
      <c r="D183" t="n">
        <v>-0.54</v>
      </c>
      <c r="E183" t="n">
        <v>-1</v>
      </c>
      <c r="F183" t="n">
        <v>1.49</v>
      </c>
      <c r="G183" t="n">
        <v>0.951</v>
      </c>
      <c r="H183" t="n">
        <v>2</v>
      </c>
      <c r="I183" t="n">
        <v>1</v>
      </c>
      <c r="J183" t="n">
        <v>-1</v>
      </c>
      <c r="K183" t="n">
        <v>-1</v>
      </c>
      <c r="L183">
        <f>HYPERLINK("https://www.defined.fi/sol/AUPwhkkjXJe2ckXy6LwxwqPWmPT1XcbDLAzGStwKpump?maker=2QygD8bDsfK1XCAnFxFtpPddzbJbamhXvKqcLQ8cELzE","https://www.defined.fi/sol/AUPwhkkjXJe2ckXy6LwxwqPWmPT1XcbDLAzGStwKpump?maker=2QygD8bDsfK1XCAnFxFtpPddzbJbamhXvKqcLQ8cELzE")</f>
        <v/>
      </c>
      <c r="M183">
        <f>HYPERLINK("https://dexscreener.com/solana/AUPwhkkjXJe2ckXy6LwxwqPWmPT1XcbDLAzGStwKpump?maker=2QygD8bDsfK1XCAnFxFtpPddzbJbamhXvKqcLQ8cELzE","https://dexscreener.com/solana/AUPwhkkjXJe2ckXy6LwxwqPWmPT1XcbDLAzGStwKpump?maker=2QygD8bDsfK1XCAnFxFtpPddzbJbamhXvKqcLQ8cELzE")</f>
        <v/>
      </c>
    </row>
    <row r="184">
      <c r="A184" t="inlineStr">
        <is>
          <t>bJUrxUFJ1B674YXwYhPkM6E7kLtFRnuEWfcGJgUpump</t>
        </is>
      </c>
      <c r="B184" t="inlineStr">
        <is>
          <t>DelRey</t>
        </is>
      </c>
      <c r="C184" t="n">
        <v>20</v>
      </c>
      <c r="D184" t="n">
        <v>-0.012</v>
      </c>
      <c r="E184" t="n">
        <v>-1</v>
      </c>
      <c r="F184" t="n">
        <v>0.998</v>
      </c>
      <c r="G184" t="n">
        <v>0.987</v>
      </c>
      <c r="H184" t="n">
        <v>1</v>
      </c>
      <c r="I184" t="n">
        <v>1</v>
      </c>
      <c r="J184" t="n">
        <v>-1</v>
      </c>
      <c r="K184" t="n">
        <v>-1</v>
      </c>
      <c r="L184">
        <f>HYPERLINK("https://www.defined.fi/sol/bJUrxUFJ1B674YXwYhPkM6E7kLtFRnuEWfcGJgUpump?maker=2QygD8bDsfK1XCAnFxFtpPddzbJbamhXvKqcLQ8cELzE","https://www.defined.fi/sol/bJUrxUFJ1B674YXwYhPkM6E7kLtFRnuEWfcGJgUpump?maker=2QygD8bDsfK1XCAnFxFtpPddzbJbamhXvKqcLQ8cELzE")</f>
        <v/>
      </c>
      <c r="M184">
        <f>HYPERLINK("https://dexscreener.com/solana/bJUrxUFJ1B674YXwYhPkM6E7kLtFRnuEWfcGJgUpump?maker=2QygD8bDsfK1XCAnFxFtpPddzbJbamhXvKqcLQ8cELzE","https://dexscreener.com/solana/bJUrxUFJ1B674YXwYhPkM6E7kLtFRnuEWfcGJgUpump?maker=2QygD8bDsfK1XCAnFxFtpPddzbJbamhXvKqcLQ8cELzE")</f>
        <v/>
      </c>
    </row>
    <row r="185">
      <c r="A185" t="inlineStr">
        <is>
          <t>2amJvEC1b5ydjNDNZwySjfjaRifk8cEb2oeNAEXXpump</t>
        </is>
      </c>
      <c r="B185" t="inlineStr">
        <is>
          <t>DENA</t>
        </is>
      </c>
      <c r="C185" t="n">
        <v>20</v>
      </c>
      <c r="D185" t="n">
        <v>0.122</v>
      </c>
      <c r="E185" t="n">
        <v>-1</v>
      </c>
      <c r="F185" t="n">
        <v>0.994</v>
      </c>
      <c r="G185" t="n">
        <v>1.12</v>
      </c>
      <c r="H185" t="n">
        <v>1</v>
      </c>
      <c r="I185" t="n">
        <v>1</v>
      </c>
      <c r="J185" t="n">
        <v>-1</v>
      </c>
      <c r="K185" t="n">
        <v>-1</v>
      </c>
      <c r="L185">
        <f>HYPERLINK("https://www.defined.fi/sol/2amJvEC1b5ydjNDNZwySjfjaRifk8cEb2oeNAEXXpump?maker=2QygD8bDsfK1XCAnFxFtpPddzbJbamhXvKqcLQ8cELzE","https://www.defined.fi/sol/2amJvEC1b5ydjNDNZwySjfjaRifk8cEb2oeNAEXXpump?maker=2QygD8bDsfK1XCAnFxFtpPddzbJbamhXvKqcLQ8cELzE")</f>
        <v/>
      </c>
      <c r="M185">
        <f>HYPERLINK("https://dexscreener.com/solana/2amJvEC1b5ydjNDNZwySjfjaRifk8cEb2oeNAEXXpump?maker=2QygD8bDsfK1XCAnFxFtpPddzbJbamhXvKqcLQ8cELzE","https://dexscreener.com/solana/2amJvEC1b5ydjNDNZwySjfjaRifk8cEb2oeNAEXXpump?maker=2QygD8bDsfK1XCAnFxFtpPddzbJbamhXvKqcLQ8cELzE")</f>
        <v/>
      </c>
    </row>
    <row r="186">
      <c r="A186" t="inlineStr">
        <is>
          <t>CMgU1ut9G9c3EhUzMa5rhemNANY5BtSExngx2Akrpump</t>
        </is>
      </c>
      <c r="B186" t="inlineStr">
        <is>
          <t>JOJO</t>
        </is>
      </c>
      <c r="C186" t="n">
        <v>20</v>
      </c>
      <c r="D186" t="n">
        <v>-0.153</v>
      </c>
      <c r="E186" t="n">
        <v>-1</v>
      </c>
      <c r="F186" t="n">
        <v>1.24</v>
      </c>
      <c r="G186" t="n">
        <v>1.09</v>
      </c>
      <c r="H186" t="n">
        <v>1</v>
      </c>
      <c r="I186" t="n">
        <v>1</v>
      </c>
      <c r="J186" t="n">
        <v>-1</v>
      </c>
      <c r="K186" t="n">
        <v>-1</v>
      </c>
      <c r="L186">
        <f>HYPERLINK("https://www.defined.fi/sol/CMgU1ut9G9c3EhUzMa5rhemNANY5BtSExngx2Akrpump?maker=2QygD8bDsfK1XCAnFxFtpPddzbJbamhXvKqcLQ8cELzE","https://www.defined.fi/sol/CMgU1ut9G9c3EhUzMa5rhemNANY5BtSExngx2Akrpump?maker=2QygD8bDsfK1XCAnFxFtpPddzbJbamhXvKqcLQ8cELzE")</f>
        <v/>
      </c>
      <c r="M186">
        <f>HYPERLINK("https://dexscreener.com/solana/CMgU1ut9G9c3EhUzMa5rhemNANY5BtSExngx2Akrpump?maker=2QygD8bDsfK1XCAnFxFtpPddzbJbamhXvKqcLQ8cELzE","https://dexscreener.com/solana/CMgU1ut9G9c3EhUzMa5rhemNANY5BtSExngx2Akrpump?maker=2QygD8bDsfK1XCAnFxFtpPddzbJbamhXvKqcLQ8cELzE")</f>
        <v/>
      </c>
    </row>
    <row r="187">
      <c r="A187" t="inlineStr">
        <is>
          <t>3i5oH9Pmk9qPouihy47B22KErQkdA4Fwk9zrwJ7hpump</t>
        </is>
      </c>
      <c r="B187" t="inlineStr">
        <is>
          <t>Max</t>
        </is>
      </c>
      <c r="C187" t="n">
        <v>20</v>
      </c>
      <c r="D187" t="n">
        <v>-0.08699999999999999</v>
      </c>
      <c r="E187" t="n">
        <v>-1</v>
      </c>
      <c r="F187" t="n">
        <v>1.24</v>
      </c>
      <c r="G187" t="n">
        <v>1.15</v>
      </c>
      <c r="H187" t="n">
        <v>1</v>
      </c>
      <c r="I187" t="n">
        <v>1</v>
      </c>
      <c r="J187" t="n">
        <v>-1</v>
      </c>
      <c r="K187" t="n">
        <v>-1</v>
      </c>
      <c r="L187">
        <f>HYPERLINK("https://www.defined.fi/sol/3i5oH9Pmk9qPouihy47B22KErQkdA4Fwk9zrwJ7hpump?maker=2QygD8bDsfK1XCAnFxFtpPddzbJbamhXvKqcLQ8cELzE","https://www.defined.fi/sol/3i5oH9Pmk9qPouihy47B22KErQkdA4Fwk9zrwJ7hpump?maker=2QygD8bDsfK1XCAnFxFtpPddzbJbamhXvKqcLQ8cELzE")</f>
        <v/>
      </c>
      <c r="M187">
        <f>HYPERLINK("https://dexscreener.com/solana/3i5oH9Pmk9qPouihy47B22KErQkdA4Fwk9zrwJ7hpump?maker=2QygD8bDsfK1XCAnFxFtpPddzbJbamhXvKqcLQ8cELzE","https://dexscreener.com/solana/3i5oH9Pmk9qPouihy47B22KErQkdA4Fwk9zrwJ7hpump?maker=2QygD8bDsfK1XCAnFxFtpPddzbJbamhXvKqcLQ8cELzE")</f>
        <v/>
      </c>
    </row>
    <row r="188">
      <c r="A188" t="inlineStr">
        <is>
          <t>CQht3jyETqyc5coaSWJCVXRLUsQ16PsUJTc4Wpwnpump</t>
        </is>
      </c>
      <c r="B188" t="inlineStr">
        <is>
          <t>ROVER</t>
        </is>
      </c>
      <c r="C188" t="n">
        <v>20</v>
      </c>
      <c r="D188" t="n">
        <v>-0.529</v>
      </c>
      <c r="E188" t="n">
        <v>-0.21</v>
      </c>
      <c r="F188" t="n">
        <v>2.57</v>
      </c>
      <c r="G188" t="n">
        <v>2.04</v>
      </c>
      <c r="H188" t="n">
        <v>2</v>
      </c>
      <c r="I188" t="n">
        <v>1</v>
      </c>
      <c r="J188" t="n">
        <v>-1</v>
      </c>
      <c r="K188" t="n">
        <v>-1</v>
      </c>
      <c r="L188">
        <f>HYPERLINK("https://www.defined.fi/sol/CQht3jyETqyc5coaSWJCVXRLUsQ16PsUJTc4Wpwnpump?maker=2QygD8bDsfK1XCAnFxFtpPddzbJbamhXvKqcLQ8cELzE","https://www.defined.fi/sol/CQht3jyETqyc5coaSWJCVXRLUsQ16PsUJTc4Wpwnpump?maker=2QygD8bDsfK1XCAnFxFtpPddzbJbamhXvKqcLQ8cELzE")</f>
        <v/>
      </c>
      <c r="M188">
        <f>HYPERLINK("https://dexscreener.com/solana/CQht3jyETqyc5coaSWJCVXRLUsQ16PsUJTc4Wpwnpump?maker=2QygD8bDsfK1XCAnFxFtpPddzbJbamhXvKqcLQ8cELzE","https://dexscreener.com/solana/CQht3jyETqyc5coaSWJCVXRLUsQ16PsUJTc4Wpwnpump?maker=2QygD8bDsfK1XCAnFxFtpPddzbJbamhXvKqcLQ8cELzE")</f>
        <v/>
      </c>
    </row>
    <row r="189">
      <c r="A189" t="inlineStr">
        <is>
          <t>7RtvUXqsks342sDJ91TxKVH3w9163rxT1TtZCMcmpump</t>
        </is>
      </c>
      <c r="B189" t="inlineStr">
        <is>
          <t>PRIMED</t>
        </is>
      </c>
      <c r="C189" t="n">
        <v>20</v>
      </c>
      <c r="D189" t="n">
        <v>-0.353</v>
      </c>
      <c r="E189" t="n">
        <v>-0.38</v>
      </c>
      <c r="F189" t="n">
        <v>0.679</v>
      </c>
      <c r="G189" t="n">
        <v>0.575</v>
      </c>
      <c r="H189" t="n">
        <v>2</v>
      </c>
      <c r="I189" t="n">
        <v>1</v>
      </c>
      <c r="J189" t="n">
        <v>-1</v>
      </c>
      <c r="K189" t="n">
        <v>-1</v>
      </c>
      <c r="L189">
        <f>HYPERLINK("https://www.defined.fi/sol/7RtvUXqsks342sDJ91TxKVH3w9163rxT1TtZCMcmpump?maker=2QygD8bDsfK1XCAnFxFtpPddzbJbamhXvKqcLQ8cELzE","https://www.defined.fi/sol/7RtvUXqsks342sDJ91TxKVH3w9163rxT1TtZCMcmpump?maker=2QygD8bDsfK1XCAnFxFtpPddzbJbamhXvKqcLQ8cELzE")</f>
        <v/>
      </c>
      <c r="M189">
        <f>HYPERLINK("https://dexscreener.com/solana/7RtvUXqsks342sDJ91TxKVH3w9163rxT1TtZCMcmpump?maker=2QygD8bDsfK1XCAnFxFtpPddzbJbamhXvKqcLQ8cELzE","https://dexscreener.com/solana/7RtvUXqsks342sDJ91TxKVH3w9163rxT1TtZCMcmpump?maker=2QygD8bDsfK1XCAnFxFtpPddzbJbamhXvKqcLQ8cELzE")</f>
        <v/>
      </c>
    </row>
    <row r="190">
      <c r="A190" t="inlineStr">
        <is>
          <t>6E45JxAH6ZJCejf8uURZ4YoncRcGf6aVHKXCH37Upump</t>
        </is>
      </c>
      <c r="B190" t="inlineStr">
        <is>
          <t>KIMCHI</t>
        </is>
      </c>
      <c r="C190" t="n">
        <v>20</v>
      </c>
      <c r="D190" t="n">
        <v>-1.01</v>
      </c>
      <c r="E190" t="n">
        <v>-0.74</v>
      </c>
      <c r="F190" t="n">
        <v>1.35</v>
      </c>
      <c r="G190" t="n">
        <v>0.345</v>
      </c>
      <c r="H190" t="n">
        <v>1</v>
      </c>
      <c r="I190" t="n">
        <v>1</v>
      </c>
      <c r="J190" t="n">
        <v>-1</v>
      </c>
      <c r="K190" t="n">
        <v>-1</v>
      </c>
      <c r="L190">
        <f>HYPERLINK("https://www.defined.fi/sol/6E45JxAH6ZJCejf8uURZ4YoncRcGf6aVHKXCH37Upump?maker=2QygD8bDsfK1XCAnFxFtpPddzbJbamhXvKqcLQ8cELzE","https://www.defined.fi/sol/6E45JxAH6ZJCejf8uURZ4YoncRcGf6aVHKXCH37Upump?maker=2QygD8bDsfK1XCAnFxFtpPddzbJbamhXvKqcLQ8cELzE")</f>
        <v/>
      </c>
      <c r="M190">
        <f>HYPERLINK("https://dexscreener.com/solana/6E45JxAH6ZJCejf8uURZ4YoncRcGf6aVHKXCH37Upump?maker=2QygD8bDsfK1XCAnFxFtpPddzbJbamhXvKqcLQ8cELzE","https://dexscreener.com/solana/6E45JxAH6ZJCejf8uURZ4YoncRcGf6aVHKXCH37Upump?maker=2QygD8bDsfK1XCAnFxFtpPddzbJbamhXvKqcLQ8cELzE")</f>
        <v/>
      </c>
    </row>
    <row r="191">
      <c r="A191" t="inlineStr">
        <is>
          <t>FdKEBWGFBpEDw2Ri9oFniZzugyxZ8q7Dq6R6NhPAKToC</t>
        </is>
      </c>
      <c r="B191" t="inlineStr">
        <is>
          <t>TONY</t>
        </is>
      </c>
      <c r="C191" t="n">
        <v>20</v>
      </c>
      <c r="D191" t="n">
        <v>-0.322</v>
      </c>
      <c r="E191" t="n">
        <v>-1</v>
      </c>
      <c r="F191" t="n">
        <v>1.73</v>
      </c>
      <c r="G191" t="n">
        <v>1.4</v>
      </c>
      <c r="H191" t="n">
        <v>2</v>
      </c>
      <c r="I191" t="n">
        <v>1</v>
      </c>
      <c r="J191" t="n">
        <v>-1</v>
      </c>
      <c r="K191" t="n">
        <v>-1</v>
      </c>
      <c r="L191">
        <f>HYPERLINK("https://www.defined.fi/sol/FdKEBWGFBpEDw2Ri9oFniZzugyxZ8q7Dq6R6NhPAKToC?maker=2QygD8bDsfK1XCAnFxFtpPddzbJbamhXvKqcLQ8cELzE","https://www.defined.fi/sol/FdKEBWGFBpEDw2Ri9oFniZzugyxZ8q7Dq6R6NhPAKToC?maker=2QygD8bDsfK1XCAnFxFtpPddzbJbamhXvKqcLQ8cELzE")</f>
        <v/>
      </c>
      <c r="M191">
        <f>HYPERLINK("https://dexscreener.com/solana/FdKEBWGFBpEDw2Ri9oFniZzugyxZ8q7Dq6R6NhPAKToC?maker=2QygD8bDsfK1XCAnFxFtpPddzbJbamhXvKqcLQ8cELzE","https://dexscreener.com/solana/FdKEBWGFBpEDw2Ri9oFniZzugyxZ8q7Dq6R6NhPAKToC?maker=2QygD8bDsfK1XCAnFxFtpPddzbJbamhXvKqcLQ8cELzE")</f>
        <v/>
      </c>
    </row>
    <row r="192">
      <c r="A192" t="inlineStr">
        <is>
          <t>5nKnGsai5VeWwbQdojRutzo33DPHACz3yD7KLDSgpump</t>
        </is>
      </c>
      <c r="B192" t="inlineStr">
        <is>
          <t>Bert</t>
        </is>
      </c>
      <c r="C192" t="n">
        <v>20</v>
      </c>
      <c r="D192" t="n">
        <v>-2.31</v>
      </c>
      <c r="E192" t="n">
        <v>-0.65</v>
      </c>
      <c r="F192" t="n">
        <v>3.54</v>
      </c>
      <c r="G192" t="n">
        <v>1.23</v>
      </c>
      <c r="H192" t="n">
        <v>5</v>
      </c>
      <c r="I192" t="n">
        <v>1</v>
      </c>
      <c r="J192" t="n">
        <v>-1</v>
      </c>
      <c r="K192" t="n">
        <v>-1</v>
      </c>
      <c r="L192">
        <f>HYPERLINK("https://www.defined.fi/sol/5nKnGsai5VeWwbQdojRutzo33DPHACz3yD7KLDSgpump?maker=2QygD8bDsfK1XCAnFxFtpPddzbJbamhXvKqcLQ8cELzE","https://www.defined.fi/sol/5nKnGsai5VeWwbQdojRutzo33DPHACz3yD7KLDSgpump?maker=2QygD8bDsfK1XCAnFxFtpPddzbJbamhXvKqcLQ8cELzE")</f>
        <v/>
      </c>
      <c r="M192">
        <f>HYPERLINK("https://dexscreener.com/solana/5nKnGsai5VeWwbQdojRutzo33DPHACz3yD7KLDSgpump?maker=2QygD8bDsfK1XCAnFxFtpPddzbJbamhXvKqcLQ8cELzE","https://dexscreener.com/solana/5nKnGsai5VeWwbQdojRutzo33DPHACz3yD7KLDSgpump?maker=2QygD8bDsfK1XCAnFxFtpPddzbJbamhXvKqcLQ8cELzE")</f>
        <v/>
      </c>
    </row>
    <row r="193">
      <c r="A193" t="inlineStr">
        <is>
          <t>78Qbsk76snq89R3WMgWd3UfDYSkVR6fzY5N9rY7npump</t>
        </is>
      </c>
      <c r="B193" t="inlineStr">
        <is>
          <t>KING</t>
        </is>
      </c>
      <c r="C193" t="n">
        <v>20</v>
      </c>
      <c r="D193" t="n">
        <v>-2.68</v>
      </c>
      <c r="E193" t="n">
        <v>-0.64</v>
      </c>
      <c r="F193" t="n">
        <v>4.19</v>
      </c>
      <c r="G193" t="n">
        <v>1.51</v>
      </c>
      <c r="H193" t="n">
        <v>6</v>
      </c>
      <c r="I193" t="n">
        <v>1</v>
      </c>
      <c r="J193" t="n">
        <v>-1</v>
      </c>
      <c r="K193" t="n">
        <v>-1</v>
      </c>
      <c r="L193">
        <f>HYPERLINK("https://www.defined.fi/sol/78Qbsk76snq89R3WMgWd3UfDYSkVR6fzY5N9rY7npump?maker=2QygD8bDsfK1XCAnFxFtpPddzbJbamhXvKqcLQ8cELzE","https://www.defined.fi/sol/78Qbsk76snq89R3WMgWd3UfDYSkVR6fzY5N9rY7npump?maker=2QygD8bDsfK1XCAnFxFtpPddzbJbamhXvKqcLQ8cELzE")</f>
        <v/>
      </c>
      <c r="M193">
        <f>HYPERLINK("https://dexscreener.com/solana/78Qbsk76snq89R3WMgWd3UfDYSkVR6fzY5N9rY7npump?maker=2QygD8bDsfK1XCAnFxFtpPddzbJbamhXvKqcLQ8cELzE","https://dexscreener.com/solana/78Qbsk76snq89R3WMgWd3UfDYSkVR6fzY5N9rY7npump?maker=2QygD8bDsfK1XCAnFxFtpPddzbJbamhXvKqcLQ8cELzE")</f>
        <v/>
      </c>
    </row>
    <row r="194">
      <c r="A194" t="inlineStr">
        <is>
          <t>6xughSTHvf3qkHUG49nF25FtqZ8o9YWgTWR9agDypump</t>
        </is>
      </c>
      <c r="B194" t="inlineStr">
        <is>
          <t>maximus</t>
        </is>
      </c>
      <c r="C194" t="n">
        <v>20</v>
      </c>
      <c r="D194" t="n">
        <v>-0.254</v>
      </c>
      <c r="E194" t="n">
        <v>-1</v>
      </c>
      <c r="F194" t="n">
        <v>1.22</v>
      </c>
      <c r="G194" t="n">
        <v>0.965</v>
      </c>
      <c r="H194" t="n">
        <v>1</v>
      </c>
      <c r="I194" t="n">
        <v>1</v>
      </c>
      <c r="J194" t="n">
        <v>-1</v>
      </c>
      <c r="K194" t="n">
        <v>-1</v>
      </c>
      <c r="L194">
        <f>HYPERLINK("https://www.defined.fi/sol/6xughSTHvf3qkHUG49nF25FtqZ8o9YWgTWR9agDypump?maker=2QygD8bDsfK1XCAnFxFtpPddzbJbamhXvKqcLQ8cELzE","https://www.defined.fi/sol/6xughSTHvf3qkHUG49nF25FtqZ8o9YWgTWR9agDypump?maker=2QygD8bDsfK1XCAnFxFtpPddzbJbamhXvKqcLQ8cELzE")</f>
        <v/>
      </c>
      <c r="M194">
        <f>HYPERLINK("https://dexscreener.com/solana/6xughSTHvf3qkHUG49nF25FtqZ8o9YWgTWR9agDypump?maker=2QygD8bDsfK1XCAnFxFtpPddzbJbamhXvKqcLQ8cELzE","https://dexscreener.com/solana/6xughSTHvf3qkHUG49nF25FtqZ8o9YWgTWR9agDypump?maker=2QygD8bDsfK1XCAnFxFtpPddzbJbamhXvKqcLQ8cELzE")</f>
        <v/>
      </c>
    </row>
    <row r="195">
      <c r="A195" t="inlineStr">
        <is>
          <t>2bFdeRqQLoaV73s35gmfd41rqriT7DCRWxTHJE4Dpump</t>
        </is>
      </c>
      <c r="B195" t="inlineStr">
        <is>
          <t>LOG</t>
        </is>
      </c>
      <c r="C195" t="n">
        <v>20</v>
      </c>
      <c r="D195" t="n">
        <v>0.426</v>
      </c>
      <c r="E195" t="n">
        <v>-1</v>
      </c>
      <c r="F195" t="n">
        <v>1.22</v>
      </c>
      <c r="G195" t="n">
        <v>1.65</v>
      </c>
      <c r="H195" t="n">
        <v>1</v>
      </c>
      <c r="I195" t="n">
        <v>1</v>
      </c>
      <c r="J195" t="n">
        <v>-1</v>
      </c>
      <c r="K195" t="n">
        <v>-1</v>
      </c>
      <c r="L195">
        <f>HYPERLINK("https://www.defined.fi/sol/2bFdeRqQLoaV73s35gmfd41rqriT7DCRWxTHJE4Dpump?maker=2QygD8bDsfK1XCAnFxFtpPddzbJbamhXvKqcLQ8cELzE","https://www.defined.fi/sol/2bFdeRqQLoaV73s35gmfd41rqriT7DCRWxTHJE4Dpump?maker=2QygD8bDsfK1XCAnFxFtpPddzbJbamhXvKqcLQ8cELzE")</f>
        <v/>
      </c>
      <c r="M195">
        <f>HYPERLINK("https://dexscreener.com/solana/2bFdeRqQLoaV73s35gmfd41rqriT7DCRWxTHJE4Dpump?maker=2QygD8bDsfK1XCAnFxFtpPddzbJbamhXvKqcLQ8cELzE","https://dexscreener.com/solana/2bFdeRqQLoaV73s35gmfd41rqriT7DCRWxTHJE4Dpump?maker=2QygD8bDsfK1XCAnFxFtpPddzbJbamhXvKqcLQ8cELzE")</f>
        <v/>
      </c>
    </row>
    <row r="196">
      <c r="A196" t="inlineStr">
        <is>
          <t>JC3JyMpLzPUY8i9MPqSLv7S3XF7T8iFeUE9cwA4kpump</t>
        </is>
      </c>
      <c r="B196" t="inlineStr">
        <is>
          <t>SOD</t>
        </is>
      </c>
      <c r="C196" t="n">
        <v>20</v>
      </c>
      <c r="D196" t="n">
        <v>-3.65</v>
      </c>
      <c r="E196" t="n">
        <v>-0.78</v>
      </c>
      <c r="F196" t="n">
        <v>4.66</v>
      </c>
      <c r="G196" t="n">
        <v>1.02</v>
      </c>
      <c r="H196" t="n">
        <v>4</v>
      </c>
      <c r="I196" t="n">
        <v>1</v>
      </c>
      <c r="J196" t="n">
        <v>-1</v>
      </c>
      <c r="K196" t="n">
        <v>-1</v>
      </c>
      <c r="L196">
        <f>HYPERLINK("https://www.defined.fi/sol/JC3JyMpLzPUY8i9MPqSLv7S3XF7T8iFeUE9cwA4kpump?maker=2QygD8bDsfK1XCAnFxFtpPddzbJbamhXvKqcLQ8cELzE","https://www.defined.fi/sol/JC3JyMpLzPUY8i9MPqSLv7S3XF7T8iFeUE9cwA4kpump?maker=2QygD8bDsfK1XCAnFxFtpPddzbJbamhXvKqcLQ8cELzE")</f>
        <v/>
      </c>
      <c r="M196">
        <f>HYPERLINK("https://dexscreener.com/solana/JC3JyMpLzPUY8i9MPqSLv7S3XF7T8iFeUE9cwA4kpump?maker=2QygD8bDsfK1XCAnFxFtpPddzbJbamhXvKqcLQ8cELzE","https://dexscreener.com/solana/JC3JyMpLzPUY8i9MPqSLv7S3XF7T8iFeUE9cwA4kpump?maker=2QygD8bDsfK1XCAnFxFtpPddzbJbamhXvKqcLQ8cELzE")</f>
        <v/>
      </c>
    </row>
    <row r="197">
      <c r="A197" t="inlineStr">
        <is>
          <t>CAj9eUiAFFZbFQtFSQ1SB2FXUKjq819coeoKN4gkpump</t>
        </is>
      </c>
      <c r="B197" t="inlineStr">
        <is>
          <t>rise</t>
        </is>
      </c>
      <c r="C197" t="n">
        <v>20</v>
      </c>
      <c r="D197" t="n">
        <v>3.28</v>
      </c>
      <c r="E197" t="n">
        <v>1.9</v>
      </c>
      <c r="F197" t="n">
        <v>1.73</v>
      </c>
      <c r="G197" t="n">
        <v>5.01</v>
      </c>
      <c r="H197" t="n">
        <v>2</v>
      </c>
      <c r="I197" t="n">
        <v>1</v>
      </c>
      <c r="J197" t="n">
        <v>-1</v>
      </c>
      <c r="K197" t="n">
        <v>-1</v>
      </c>
      <c r="L197">
        <f>HYPERLINK("https://www.defined.fi/sol/CAj9eUiAFFZbFQtFSQ1SB2FXUKjq819coeoKN4gkpump?maker=2QygD8bDsfK1XCAnFxFtpPddzbJbamhXvKqcLQ8cELzE","https://www.defined.fi/sol/CAj9eUiAFFZbFQtFSQ1SB2FXUKjq819coeoKN4gkpump?maker=2QygD8bDsfK1XCAnFxFtpPddzbJbamhXvKqcLQ8cELzE")</f>
        <v/>
      </c>
      <c r="M197">
        <f>HYPERLINK("https://dexscreener.com/solana/CAj9eUiAFFZbFQtFSQ1SB2FXUKjq819coeoKN4gkpump?maker=2QygD8bDsfK1XCAnFxFtpPddzbJbamhXvKqcLQ8cELzE","https://dexscreener.com/solana/CAj9eUiAFFZbFQtFSQ1SB2FXUKjq819coeoKN4gkpump?maker=2QygD8bDsfK1XCAnFxFtpPddzbJbamhXvKqcLQ8cELzE")</f>
        <v/>
      </c>
    </row>
    <row r="198">
      <c r="A198" t="inlineStr">
        <is>
          <t>EqbnDHoVqf6egZLcfQxCwiaAJ27zR6PJCXG2KxZBpump</t>
        </is>
      </c>
      <c r="B198" t="inlineStr">
        <is>
          <t>baikal</t>
        </is>
      </c>
      <c r="C198" t="n">
        <v>20</v>
      </c>
      <c r="D198" t="n">
        <v>-0.058</v>
      </c>
      <c r="E198" t="n">
        <v>-1</v>
      </c>
      <c r="F198" t="n">
        <v>1.22</v>
      </c>
      <c r="G198" t="n">
        <v>1.16</v>
      </c>
      <c r="H198" t="n">
        <v>1</v>
      </c>
      <c r="I198" t="n">
        <v>1</v>
      </c>
      <c r="J198" t="n">
        <v>-1</v>
      </c>
      <c r="K198" t="n">
        <v>-1</v>
      </c>
      <c r="L198">
        <f>HYPERLINK("https://www.defined.fi/sol/EqbnDHoVqf6egZLcfQxCwiaAJ27zR6PJCXG2KxZBpump?maker=2QygD8bDsfK1XCAnFxFtpPddzbJbamhXvKqcLQ8cELzE","https://www.defined.fi/sol/EqbnDHoVqf6egZLcfQxCwiaAJ27zR6PJCXG2KxZBpump?maker=2QygD8bDsfK1XCAnFxFtpPddzbJbamhXvKqcLQ8cELzE")</f>
        <v/>
      </c>
      <c r="M198">
        <f>HYPERLINK("https://dexscreener.com/solana/EqbnDHoVqf6egZLcfQxCwiaAJ27zR6PJCXG2KxZBpump?maker=2QygD8bDsfK1XCAnFxFtpPddzbJbamhXvKqcLQ8cELzE","https://dexscreener.com/solana/EqbnDHoVqf6egZLcfQxCwiaAJ27zR6PJCXG2KxZBpump?maker=2QygD8bDsfK1XCAnFxFtpPddzbJbamhXvKqcLQ8cELzE")</f>
        <v/>
      </c>
    </row>
    <row r="199">
      <c r="A199" t="inlineStr">
        <is>
          <t>EXMa7B86dcCyXfuKDzwJMtwFdpYrezfzPAiixdJDpump</t>
        </is>
      </c>
      <c r="B199" t="inlineStr">
        <is>
          <t>L</t>
        </is>
      </c>
      <c r="C199" t="n">
        <v>20</v>
      </c>
      <c r="D199" t="n">
        <v>-0.152</v>
      </c>
      <c r="E199" t="n">
        <v>-1</v>
      </c>
      <c r="F199" t="n">
        <v>1.22</v>
      </c>
      <c r="G199" t="n">
        <v>1.07</v>
      </c>
      <c r="H199" t="n">
        <v>1</v>
      </c>
      <c r="I199" t="n">
        <v>1</v>
      </c>
      <c r="J199" t="n">
        <v>-1</v>
      </c>
      <c r="K199" t="n">
        <v>-1</v>
      </c>
      <c r="L199">
        <f>HYPERLINK("https://www.defined.fi/sol/EXMa7B86dcCyXfuKDzwJMtwFdpYrezfzPAiixdJDpump?maker=2QygD8bDsfK1XCAnFxFtpPddzbJbamhXvKqcLQ8cELzE","https://www.defined.fi/sol/EXMa7B86dcCyXfuKDzwJMtwFdpYrezfzPAiixdJDpump?maker=2QygD8bDsfK1XCAnFxFtpPddzbJbamhXvKqcLQ8cELzE")</f>
        <v/>
      </c>
      <c r="M199">
        <f>HYPERLINK("https://dexscreener.com/solana/EXMa7B86dcCyXfuKDzwJMtwFdpYrezfzPAiixdJDpump?maker=2QygD8bDsfK1XCAnFxFtpPddzbJbamhXvKqcLQ8cELzE","https://dexscreener.com/solana/EXMa7B86dcCyXfuKDzwJMtwFdpYrezfzPAiixdJDpump?maker=2QygD8bDsfK1XCAnFxFtpPddzbJbamhXvKqcLQ8cELzE")</f>
        <v/>
      </c>
    </row>
    <row r="200">
      <c r="A200" t="inlineStr">
        <is>
          <t>G1ZvgQvPiLyG7D4oeNPW3enaGjYFWnTBr6qRnMp6pump</t>
        </is>
      </c>
      <c r="B200" t="inlineStr">
        <is>
          <t>SolidCoin</t>
        </is>
      </c>
      <c r="C200" t="n">
        <v>20</v>
      </c>
      <c r="D200" t="n">
        <v>0.038</v>
      </c>
      <c r="E200" t="n">
        <v>-1</v>
      </c>
      <c r="F200" t="n">
        <v>1.22</v>
      </c>
      <c r="G200" t="n">
        <v>1.26</v>
      </c>
      <c r="H200" t="n">
        <v>1</v>
      </c>
      <c r="I200" t="n">
        <v>1</v>
      </c>
      <c r="J200" t="n">
        <v>-1</v>
      </c>
      <c r="K200" t="n">
        <v>-1</v>
      </c>
      <c r="L200">
        <f>HYPERLINK("https://www.defined.fi/sol/G1ZvgQvPiLyG7D4oeNPW3enaGjYFWnTBr6qRnMp6pump?maker=2QygD8bDsfK1XCAnFxFtpPddzbJbamhXvKqcLQ8cELzE","https://www.defined.fi/sol/G1ZvgQvPiLyG7D4oeNPW3enaGjYFWnTBr6qRnMp6pump?maker=2QygD8bDsfK1XCAnFxFtpPddzbJbamhXvKqcLQ8cELzE")</f>
        <v/>
      </c>
      <c r="M200">
        <f>HYPERLINK("https://dexscreener.com/solana/G1ZvgQvPiLyG7D4oeNPW3enaGjYFWnTBr6qRnMp6pump?maker=2QygD8bDsfK1XCAnFxFtpPddzbJbamhXvKqcLQ8cELzE","https://dexscreener.com/solana/G1ZvgQvPiLyG7D4oeNPW3enaGjYFWnTBr6qRnMp6pump?maker=2QygD8bDsfK1XCAnFxFtpPddzbJbamhXvKqcLQ8cELzE")</f>
        <v/>
      </c>
    </row>
    <row r="201">
      <c r="A201" t="inlineStr">
        <is>
          <t>uHdRGy72HzFRFRMb9Tp9hxdcqsgFoFZvHs6A5MHpump</t>
        </is>
      </c>
      <c r="B201" t="inlineStr">
        <is>
          <t>Server</t>
        </is>
      </c>
      <c r="C201" t="n">
        <v>20</v>
      </c>
      <c r="D201" t="n">
        <v>-0.27</v>
      </c>
      <c r="E201" t="n">
        <v>-1</v>
      </c>
      <c r="F201" t="n">
        <v>1.22</v>
      </c>
      <c r="G201" t="n">
        <v>0.948</v>
      </c>
      <c r="H201" t="n">
        <v>1</v>
      </c>
      <c r="I201" t="n">
        <v>1</v>
      </c>
      <c r="J201" t="n">
        <v>-1</v>
      </c>
      <c r="K201" t="n">
        <v>-1</v>
      </c>
      <c r="L201">
        <f>HYPERLINK("https://www.defined.fi/sol/uHdRGy72HzFRFRMb9Tp9hxdcqsgFoFZvHs6A5MHpump?maker=2QygD8bDsfK1XCAnFxFtpPddzbJbamhXvKqcLQ8cELzE","https://www.defined.fi/sol/uHdRGy72HzFRFRMb9Tp9hxdcqsgFoFZvHs6A5MHpump?maker=2QygD8bDsfK1XCAnFxFtpPddzbJbamhXvKqcLQ8cELzE")</f>
        <v/>
      </c>
      <c r="M201">
        <f>HYPERLINK("https://dexscreener.com/solana/uHdRGy72HzFRFRMb9Tp9hxdcqsgFoFZvHs6A5MHpump?maker=2QygD8bDsfK1XCAnFxFtpPddzbJbamhXvKqcLQ8cELzE","https://dexscreener.com/solana/uHdRGy72HzFRFRMb9Tp9hxdcqsgFoFZvHs6A5MHpump?maker=2QygD8bDsfK1XCAnFxFtpPddzbJbamhXvKqcLQ8cELzE")</f>
        <v/>
      </c>
    </row>
    <row r="202">
      <c r="A202" t="inlineStr">
        <is>
          <t>HsVbuZnvbsarf6HxwaSxhY1H37B363zQWN15ToHvpump</t>
        </is>
      </c>
      <c r="B202" t="inlineStr">
        <is>
          <t>SKIBIDOG</t>
        </is>
      </c>
      <c r="C202" t="n">
        <v>20</v>
      </c>
      <c r="D202" t="n">
        <v>-0.006</v>
      </c>
      <c r="E202" t="n">
        <v>-0.01</v>
      </c>
      <c r="F202" t="n">
        <v>1.23</v>
      </c>
      <c r="G202" t="n">
        <v>1.23</v>
      </c>
      <c r="H202" t="n">
        <v>1</v>
      </c>
      <c r="I202" t="n">
        <v>1</v>
      </c>
      <c r="J202" t="n">
        <v>-1</v>
      </c>
      <c r="K202" t="n">
        <v>-1</v>
      </c>
      <c r="L202">
        <f>HYPERLINK("https://www.defined.fi/sol/HsVbuZnvbsarf6HxwaSxhY1H37B363zQWN15ToHvpump?maker=2QygD8bDsfK1XCAnFxFtpPddzbJbamhXvKqcLQ8cELzE","https://www.defined.fi/sol/HsVbuZnvbsarf6HxwaSxhY1H37B363zQWN15ToHvpump?maker=2QygD8bDsfK1XCAnFxFtpPddzbJbamhXvKqcLQ8cELzE")</f>
        <v/>
      </c>
      <c r="M202">
        <f>HYPERLINK("https://dexscreener.com/solana/HsVbuZnvbsarf6HxwaSxhY1H37B363zQWN15ToHvpump?maker=2QygD8bDsfK1XCAnFxFtpPddzbJbamhXvKqcLQ8cELzE","https://dexscreener.com/solana/HsVbuZnvbsarf6HxwaSxhY1H37B363zQWN15ToHvpump?maker=2QygD8bDsfK1XCAnFxFtpPddzbJbamhXvKqcLQ8cELzE")</f>
        <v/>
      </c>
    </row>
    <row r="203">
      <c r="A203" t="inlineStr">
        <is>
          <t>9uML3cqgbse69GmPm84onkZMGBUqvoYeB5S3qDcTpump</t>
        </is>
      </c>
      <c r="B203" t="inlineStr">
        <is>
          <t>Lexington</t>
        </is>
      </c>
      <c r="C203" t="n">
        <v>20</v>
      </c>
      <c r="D203" t="n">
        <v>0.062</v>
      </c>
      <c r="E203" t="n">
        <v>-1</v>
      </c>
      <c r="F203" t="n">
        <v>1.22</v>
      </c>
      <c r="G203" t="n">
        <v>1.28</v>
      </c>
      <c r="H203" t="n">
        <v>1</v>
      </c>
      <c r="I203" t="n">
        <v>1</v>
      </c>
      <c r="J203" t="n">
        <v>-1</v>
      </c>
      <c r="K203" t="n">
        <v>-1</v>
      </c>
      <c r="L203">
        <f>HYPERLINK("https://www.defined.fi/sol/9uML3cqgbse69GmPm84onkZMGBUqvoYeB5S3qDcTpump?maker=2QygD8bDsfK1XCAnFxFtpPddzbJbamhXvKqcLQ8cELzE","https://www.defined.fi/sol/9uML3cqgbse69GmPm84onkZMGBUqvoYeB5S3qDcTpump?maker=2QygD8bDsfK1XCAnFxFtpPddzbJbamhXvKqcLQ8cELzE")</f>
        <v/>
      </c>
      <c r="M203">
        <f>HYPERLINK("https://dexscreener.com/solana/9uML3cqgbse69GmPm84onkZMGBUqvoYeB5S3qDcTpump?maker=2QygD8bDsfK1XCAnFxFtpPddzbJbamhXvKqcLQ8cELzE","https://dexscreener.com/solana/9uML3cqgbse69GmPm84onkZMGBUqvoYeB5S3qDcTpump?maker=2QygD8bDsfK1XCAnFxFtpPddzbJbamhXvKqcLQ8cELzE")</f>
        <v/>
      </c>
    </row>
    <row r="204">
      <c r="A204" t="inlineStr">
        <is>
          <t>HVnaGqnZmVZz898W1ckiNThBtij8cxS7H1BmUuJipump</t>
        </is>
      </c>
      <c r="B204" t="inlineStr">
        <is>
          <t>uwu</t>
        </is>
      </c>
      <c r="C204" t="n">
        <v>20</v>
      </c>
      <c r="D204" t="n">
        <v>0.453</v>
      </c>
      <c r="E204" t="n">
        <v>-1</v>
      </c>
      <c r="F204" t="n">
        <v>2.69</v>
      </c>
      <c r="G204" t="n">
        <v>3.14</v>
      </c>
      <c r="H204" t="n">
        <v>3</v>
      </c>
      <c r="I204" t="n">
        <v>2</v>
      </c>
      <c r="J204" t="n">
        <v>-1</v>
      </c>
      <c r="K204" t="n">
        <v>-1</v>
      </c>
      <c r="L204">
        <f>HYPERLINK("https://www.defined.fi/sol/HVnaGqnZmVZz898W1ckiNThBtij8cxS7H1BmUuJipump?maker=2QygD8bDsfK1XCAnFxFtpPddzbJbamhXvKqcLQ8cELzE","https://www.defined.fi/sol/HVnaGqnZmVZz898W1ckiNThBtij8cxS7H1BmUuJipump?maker=2QygD8bDsfK1XCAnFxFtpPddzbJbamhXvKqcLQ8cELzE")</f>
        <v/>
      </c>
      <c r="M204">
        <f>HYPERLINK("https://dexscreener.com/solana/HVnaGqnZmVZz898W1ckiNThBtij8cxS7H1BmUuJipump?maker=2QygD8bDsfK1XCAnFxFtpPddzbJbamhXvKqcLQ8cELzE","https://dexscreener.com/solana/HVnaGqnZmVZz898W1ckiNThBtij8cxS7H1BmUuJipump?maker=2QygD8bDsfK1XCAnFxFtpPddzbJbamhXvKqcLQ8cELzE")</f>
        <v/>
      </c>
    </row>
    <row r="205">
      <c r="A205" t="inlineStr">
        <is>
          <t>8U12s8SMz7QBE8o4kBc14qvbWbP8YfzbiZPRJPATpump</t>
        </is>
      </c>
      <c r="B205" t="inlineStr">
        <is>
          <t>HIRU</t>
        </is>
      </c>
      <c r="C205" t="n">
        <v>20</v>
      </c>
      <c r="D205" t="n">
        <v>0.08400000000000001</v>
      </c>
      <c r="E205" t="n">
        <v>-1</v>
      </c>
      <c r="F205" t="n">
        <v>1.22</v>
      </c>
      <c r="G205" t="n">
        <v>1.31</v>
      </c>
      <c r="H205" t="n">
        <v>1</v>
      </c>
      <c r="I205" t="n">
        <v>1</v>
      </c>
      <c r="J205" t="n">
        <v>-1</v>
      </c>
      <c r="K205" t="n">
        <v>-1</v>
      </c>
      <c r="L205">
        <f>HYPERLINK("https://www.defined.fi/sol/8U12s8SMz7QBE8o4kBc14qvbWbP8YfzbiZPRJPATpump?maker=2QygD8bDsfK1XCAnFxFtpPddzbJbamhXvKqcLQ8cELzE","https://www.defined.fi/sol/8U12s8SMz7QBE8o4kBc14qvbWbP8YfzbiZPRJPATpump?maker=2QygD8bDsfK1XCAnFxFtpPddzbJbamhXvKqcLQ8cELzE")</f>
        <v/>
      </c>
      <c r="M205">
        <f>HYPERLINK("https://dexscreener.com/solana/8U12s8SMz7QBE8o4kBc14qvbWbP8YfzbiZPRJPATpump?maker=2QygD8bDsfK1XCAnFxFtpPddzbJbamhXvKqcLQ8cELzE","https://dexscreener.com/solana/8U12s8SMz7QBE8o4kBc14qvbWbP8YfzbiZPRJPATpump?maker=2QygD8bDsfK1XCAnFxFtpPddzbJbamhXvKqcLQ8cELzE")</f>
        <v/>
      </c>
    </row>
    <row r="206">
      <c r="A206" t="inlineStr">
        <is>
          <t>BE5Bqb5PTb7PeFrZ3Ni8SRQ6LCjY6LwCKy2Rzq65pump</t>
        </is>
      </c>
      <c r="B206" t="inlineStr">
        <is>
          <t>Millie</t>
        </is>
      </c>
      <c r="C206" t="n">
        <v>20</v>
      </c>
      <c r="D206" t="n">
        <v>-0.792</v>
      </c>
      <c r="E206" t="n">
        <v>-1</v>
      </c>
      <c r="F206" t="n">
        <v>3.18</v>
      </c>
      <c r="G206" t="n">
        <v>2.39</v>
      </c>
      <c r="H206" t="n">
        <v>3</v>
      </c>
      <c r="I206" t="n">
        <v>2</v>
      </c>
      <c r="J206" t="n">
        <v>-1</v>
      </c>
      <c r="K206" t="n">
        <v>-1</v>
      </c>
      <c r="L206">
        <f>HYPERLINK("https://www.defined.fi/sol/BE5Bqb5PTb7PeFrZ3Ni8SRQ6LCjY6LwCKy2Rzq65pump?maker=2QygD8bDsfK1XCAnFxFtpPddzbJbamhXvKqcLQ8cELzE","https://www.defined.fi/sol/BE5Bqb5PTb7PeFrZ3Ni8SRQ6LCjY6LwCKy2Rzq65pump?maker=2QygD8bDsfK1XCAnFxFtpPddzbJbamhXvKqcLQ8cELzE")</f>
        <v/>
      </c>
      <c r="M206">
        <f>HYPERLINK("https://dexscreener.com/solana/BE5Bqb5PTb7PeFrZ3Ni8SRQ6LCjY6LwCKy2Rzq65pump?maker=2QygD8bDsfK1XCAnFxFtpPddzbJbamhXvKqcLQ8cELzE","https://dexscreener.com/solana/BE5Bqb5PTb7PeFrZ3Ni8SRQ6LCjY6LwCKy2Rzq65pump?maker=2QygD8bDsfK1XCAnFxFtpPddzbJbamhXvKqcLQ8cELzE")</f>
        <v/>
      </c>
    </row>
    <row r="207">
      <c r="A207" t="inlineStr">
        <is>
          <t>m4FAAjoxBk2jDbs4LN4mP9ChmLF1XGJeCuuPQT1pump</t>
        </is>
      </c>
      <c r="B207" t="inlineStr">
        <is>
          <t>NM</t>
        </is>
      </c>
      <c r="C207" t="n">
        <v>20</v>
      </c>
      <c r="D207" t="n">
        <v>-0.007</v>
      </c>
      <c r="E207" t="n">
        <v>-1</v>
      </c>
      <c r="F207" t="n">
        <v>0.978</v>
      </c>
      <c r="G207" t="n">
        <v>0.971</v>
      </c>
      <c r="H207" t="n">
        <v>1</v>
      </c>
      <c r="I207" t="n">
        <v>1</v>
      </c>
      <c r="J207" t="n">
        <v>-1</v>
      </c>
      <c r="K207" t="n">
        <v>-1</v>
      </c>
      <c r="L207">
        <f>HYPERLINK("https://www.defined.fi/sol/m4FAAjoxBk2jDbs4LN4mP9ChmLF1XGJeCuuPQT1pump?maker=2QygD8bDsfK1XCAnFxFtpPddzbJbamhXvKqcLQ8cELzE","https://www.defined.fi/sol/m4FAAjoxBk2jDbs4LN4mP9ChmLF1XGJeCuuPQT1pump?maker=2QygD8bDsfK1XCAnFxFtpPddzbJbamhXvKqcLQ8cELzE")</f>
        <v/>
      </c>
      <c r="M207">
        <f>HYPERLINK("https://dexscreener.com/solana/m4FAAjoxBk2jDbs4LN4mP9ChmLF1XGJeCuuPQT1pump?maker=2QygD8bDsfK1XCAnFxFtpPddzbJbamhXvKqcLQ8cELzE","https://dexscreener.com/solana/m4FAAjoxBk2jDbs4LN4mP9ChmLF1XGJeCuuPQT1pump?maker=2QygD8bDsfK1XCAnFxFtpPddzbJbamhXvKqcLQ8cELzE")</f>
        <v/>
      </c>
    </row>
    <row r="208">
      <c r="A208" t="inlineStr">
        <is>
          <t>8Hddvti3ZDuKWeMwVw6hcnxueTEwnbphT2NfmTNZpump</t>
        </is>
      </c>
      <c r="B208" t="inlineStr">
        <is>
          <t>KEVIN</t>
        </is>
      </c>
      <c r="C208" t="n">
        <v>20</v>
      </c>
      <c r="D208" t="n">
        <v>-0.024</v>
      </c>
      <c r="E208" t="n">
        <v>-1</v>
      </c>
      <c r="F208" t="n">
        <v>1.22</v>
      </c>
      <c r="G208" t="n">
        <v>1.2</v>
      </c>
      <c r="H208" t="n">
        <v>1</v>
      </c>
      <c r="I208" t="n">
        <v>1</v>
      </c>
      <c r="J208" t="n">
        <v>-1</v>
      </c>
      <c r="K208" t="n">
        <v>-1</v>
      </c>
      <c r="L208">
        <f>HYPERLINK("https://www.defined.fi/sol/8Hddvti3ZDuKWeMwVw6hcnxueTEwnbphT2NfmTNZpump?maker=2QygD8bDsfK1XCAnFxFtpPddzbJbamhXvKqcLQ8cELzE","https://www.defined.fi/sol/8Hddvti3ZDuKWeMwVw6hcnxueTEwnbphT2NfmTNZpump?maker=2QygD8bDsfK1XCAnFxFtpPddzbJbamhXvKqcLQ8cELzE")</f>
        <v/>
      </c>
      <c r="M208">
        <f>HYPERLINK("https://dexscreener.com/solana/8Hddvti3ZDuKWeMwVw6hcnxueTEwnbphT2NfmTNZpump?maker=2QygD8bDsfK1XCAnFxFtpPddzbJbamhXvKqcLQ8cELzE","https://dexscreener.com/solana/8Hddvti3ZDuKWeMwVw6hcnxueTEwnbphT2NfmTNZpump?maker=2QygD8bDsfK1XCAnFxFtpPddzbJbamhXvKqcLQ8cELzE")</f>
        <v/>
      </c>
    </row>
    <row r="209">
      <c r="A209" t="inlineStr">
        <is>
          <t>6i5TjB3msZGAEbkMrBYxz4eWv6BdqYeQT9YLKaYqpump</t>
        </is>
      </c>
      <c r="B209" t="inlineStr">
        <is>
          <t>NGU</t>
        </is>
      </c>
      <c r="C209" t="n">
        <v>20</v>
      </c>
      <c r="D209" t="n">
        <v>-0.145</v>
      </c>
      <c r="E209" t="n">
        <v>-1</v>
      </c>
      <c r="F209" t="n">
        <v>1.22</v>
      </c>
      <c r="G209" t="n">
        <v>1.07</v>
      </c>
      <c r="H209" t="n">
        <v>1</v>
      </c>
      <c r="I209" t="n">
        <v>1</v>
      </c>
      <c r="J209" t="n">
        <v>-1</v>
      </c>
      <c r="K209" t="n">
        <v>-1</v>
      </c>
      <c r="L209">
        <f>HYPERLINK("https://www.defined.fi/sol/6i5TjB3msZGAEbkMrBYxz4eWv6BdqYeQT9YLKaYqpump?maker=2QygD8bDsfK1XCAnFxFtpPddzbJbamhXvKqcLQ8cELzE","https://www.defined.fi/sol/6i5TjB3msZGAEbkMrBYxz4eWv6BdqYeQT9YLKaYqpump?maker=2QygD8bDsfK1XCAnFxFtpPddzbJbamhXvKqcLQ8cELzE")</f>
        <v/>
      </c>
      <c r="M209">
        <f>HYPERLINK("https://dexscreener.com/solana/6i5TjB3msZGAEbkMrBYxz4eWv6BdqYeQT9YLKaYqpump?maker=2QygD8bDsfK1XCAnFxFtpPddzbJbamhXvKqcLQ8cELzE","https://dexscreener.com/solana/6i5TjB3msZGAEbkMrBYxz4eWv6BdqYeQT9YLKaYqpump?maker=2QygD8bDsfK1XCAnFxFtpPddzbJbamhXvKqcLQ8cELzE")</f>
        <v/>
      </c>
    </row>
    <row r="210">
      <c r="A210" t="inlineStr">
        <is>
          <t>7AZNxzAYvUJhPA2FqCGCDiWR4THXWbKTtTTy6kqzpump</t>
        </is>
      </c>
      <c r="B210" t="inlineStr">
        <is>
          <t>RFROG</t>
        </is>
      </c>
      <c r="C210" t="n">
        <v>20</v>
      </c>
      <c r="D210" t="n">
        <v>-0.033</v>
      </c>
      <c r="E210" t="n">
        <v>-1</v>
      </c>
      <c r="F210" t="n">
        <v>1.22</v>
      </c>
      <c r="G210" t="n">
        <v>1.18</v>
      </c>
      <c r="H210" t="n">
        <v>1</v>
      </c>
      <c r="I210" t="n">
        <v>1</v>
      </c>
      <c r="J210" t="n">
        <v>-1</v>
      </c>
      <c r="K210" t="n">
        <v>-1</v>
      </c>
      <c r="L210">
        <f>HYPERLINK("https://www.defined.fi/sol/7AZNxzAYvUJhPA2FqCGCDiWR4THXWbKTtTTy6kqzpump?maker=2QygD8bDsfK1XCAnFxFtpPddzbJbamhXvKqcLQ8cELzE","https://www.defined.fi/sol/7AZNxzAYvUJhPA2FqCGCDiWR4THXWbKTtTTy6kqzpump?maker=2QygD8bDsfK1XCAnFxFtpPddzbJbamhXvKqcLQ8cELzE")</f>
        <v/>
      </c>
      <c r="M210">
        <f>HYPERLINK("https://dexscreener.com/solana/7AZNxzAYvUJhPA2FqCGCDiWR4THXWbKTtTTy6kqzpump?maker=2QygD8bDsfK1XCAnFxFtpPddzbJbamhXvKqcLQ8cELzE","https://dexscreener.com/solana/7AZNxzAYvUJhPA2FqCGCDiWR4THXWbKTtTTy6kqzpump?maker=2QygD8bDsfK1XCAnFxFtpPddzbJbamhXvKqcLQ8cELzE")</f>
        <v/>
      </c>
    </row>
    <row r="211">
      <c r="A211" t="inlineStr">
        <is>
          <t>G5jqRK8ETuSFQ76LP1QJMBtf35C9edzWFeK2yk8Spump</t>
        </is>
      </c>
      <c r="B211" t="inlineStr">
        <is>
          <t>Ndog</t>
        </is>
      </c>
      <c r="C211" t="n">
        <v>20</v>
      </c>
      <c r="D211" t="n">
        <v>0</v>
      </c>
      <c r="E211" t="n">
        <v>-1</v>
      </c>
      <c r="F211" t="n">
        <v>1.22</v>
      </c>
      <c r="G211" t="n">
        <v>1.22</v>
      </c>
      <c r="H211" t="n">
        <v>1</v>
      </c>
      <c r="I211" t="n">
        <v>1</v>
      </c>
      <c r="J211" t="n">
        <v>-1</v>
      </c>
      <c r="K211" t="n">
        <v>-1</v>
      </c>
      <c r="L211">
        <f>HYPERLINK("https://www.defined.fi/sol/G5jqRK8ETuSFQ76LP1QJMBtf35C9edzWFeK2yk8Spump?maker=2QygD8bDsfK1XCAnFxFtpPddzbJbamhXvKqcLQ8cELzE","https://www.defined.fi/sol/G5jqRK8ETuSFQ76LP1QJMBtf35C9edzWFeK2yk8Spump?maker=2QygD8bDsfK1XCAnFxFtpPddzbJbamhXvKqcLQ8cELzE")</f>
        <v/>
      </c>
      <c r="M211">
        <f>HYPERLINK("https://dexscreener.com/solana/G5jqRK8ETuSFQ76LP1QJMBtf35C9edzWFeK2yk8Spump?maker=2QygD8bDsfK1XCAnFxFtpPddzbJbamhXvKqcLQ8cELzE","https://dexscreener.com/solana/G5jqRK8ETuSFQ76LP1QJMBtf35C9edzWFeK2yk8Spump?maker=2QygD8bDsfK1XCAnFxFtpPddzbJbamhXvKqcLQ8cELzE")</f>
        <v/>
      </c>
    </row>
    <row r="212">
      <c r="A212" t="inlineStr">
        <is>
          <t>CVmGu3K6SKd4znkME3EovFKddzxr5xLqs5HFr3ejpump</t>
        </is>
      </c>
      <c r="B212" t="inlineStr">
        <is>
          <t>HALVED</t>
        </is>
      </c>
      <c r="C212" t="n">
        <v>20</v>
      </c>
      <c r="D212" t="n">
        <v>0.015</v>
      </c>
      <c r="E212" t="n">
        <v>-1</v>
      </c>
      <c r="F212" t="n">
        <v>1.22</v>
      </c>
      <c r="G212" t="n">
        <v>1.23</v>
      </c>
      <c r="H212" t="n">
        <v>1</v>
      </c>
      <c r="I212" t="n">
        <v>2</v>
      </c>
      <c r="J212" t="n">
        <v>-1</v>
      </c>
      <c r="K212" t="n">
        <v>-1</v>
      </c>
      <c r="L212">
        <f>HYPERLINK("https://www.defined.fi/sol/CVmGu3K6SKd4znkME3EovFKddzxr5xLqs5HFr3ejpump?maker=2QygD8bDsfK1XCAnFxFtpPddzbJbamhXvKqcLQ8cELzE","https://www.defined.fi/sol/CVmGu3K6SKd4znkME3EovFKddzxr5xLqs5HFr3ejpump?maker=2QygD8bDsfK1XCAnFxFtpPddzbJbamhXvKqcLQ8cELzE")</f>
        <v/>
      </c>
      <c r="M212">
        <f>HYPERLINK("https://dexscreener.com/solana/CVmGu3K6SKd4znkME3EovFKddzxr5xLqs5HFr3ejpump?maker=2QygD8bDsfK1XCAnFxFtpPddzbJbamhXvKqcLQ8cELzE","https://dexscreener.com/solana/CVmGu3K6SKd4znkME3EovFKddzxr5xLqs5HFr3ejpump?maker=2QygD8bDsfK1XCAnFxFtpPddzbJbamhXvKqcLQ8cELzE")</f>
        <v/>
      </c>
    </row>
    <row r="213">
      <c r="A213" t="inlineStr">
        <is>
          <t>57HhsWjDeJLnv6rRPfUy3ahnijuKtjP3FP3hDUfepump</t>
        </is>
      </c>
      <c r="B213" t="inlineStr">
        <is>
          <t>cinna</t>
        </is>
      </c>
      <c r="C213" t="n">
        <v>21</v>
      </c>
      <c r="D213" t="n">
        <v>-9.69</v>
      </c>
      <c r="E213" t="n">
        <v>-0.84</v>
      </c>
      <c r="F213" t="n">
        <v>11.51</v>
      </c>
      <c r="G213" t="n">
        <v>1.81</v>
      </c>
      <c r="H213" t="n">
        <v>11</v>
      </c>
      <c r="I213" t="n">
        <v>1</v>
      </c>
      <c r="J213" t="n">
        <v>-1</v>
      </c>
      <c r="K213" t="n">
        <v>-1</v>
      </c>
      <c r="L213">
        <f>HYPERLINK("https://www.defined.fi/sol/57HhsWjDeJLnv6rRPfUy3ahnijuKtjP3FP3hDUfepump?maker=2QygD8bDsfK1XCAnFxFtpPddzbJbamhXvKqcLQ8cELzE","https://www.defined.fi/sol/57HhsWjDeJLnv6rRPfUy3ahnijuKtjP3FP3hDUfepump?maker=2QygD8bDsfK1XCAnFxFtpPddzbJbamhXvKqcLQ8cELzE")</f>
        <v/>
      </c>
      <c r="M213">
        <f>HYPERLINK("https://dexscreener.com/solana/57HhsWjDeJLnv6rRPfUy3ahnijuKtjP3FP3hDUfepump?maker=2QygD8bDsfK1XCAnFxFtpPddzbJbamhXvKqcLQ8cELzE","https://dexscreener.com/solana/57HhsWjDeJLnv6rRPfUy3ahnijuKtjP3FP3hDUfepump?maker=2QygD8bDsfK1XCAnFxFtpPddzbJbamhXvKqcLQ8cELzE")</f>
        <v/>
      </c>
    </row>
    <row r="214">
      <c r="A214" t="inlineStr">
        <is>
          <t>Ep8YSuxob6eQfdpCBUYT9xjs3zeHHMVnfKWuFcjypump</t>
        </is>
      </c>
      <c r="B214" t="inlineStr">
        <is>
          <t>HIRU</t>
        </is>
      </c>
      <c r="C214" t="n">
        <v>21</v>
      </c>
      <c r="D214" t="n">
        <v>0.017</v>
      </c>
      <c r="E214" t="n">
        <v>-1</v>
      </c>
      <c r="F214" t="n">
        <v>1.22</v>
      </c>
      <c r="G214" t="n">
        <v>1.23</v>
      </c>
      <c r="H214" t="n">
        <v>1</v>
      </c>
      <c r="I214" t="n">
        <v>1</v>
      </c>
      <c r="J214" t="n">
        <v>-1</v>
      </c>
      <c r="K214" t="n">
        <v>-1</v>
      </c>
      <c r="L214">
        <f>HYPERLINK("https://www.defined.fi/sol/Ep8YSuxob6eQfdpCBUYT9xjs3zeHHMVnfKWuFcjypump?maker=2QygD8bDsfK1XCAnFxFtpPddzbJbamhXvKqcLQ8cELzE","https://www.defined.fi/sol/Ep8YSuxob6eQfdpCBUYT9xjs3zeHHMVnfKWuFcjypump?maker=2QygD8bDsfK1XCAnFxFtpPddzbJbamhXvKqcLQ8cELzE")</f>
        <v/>
      </c>
      <c r="M214">
        <f>HYPERLINK("https://dexscreener.com/solana/Ep8YSuxob6eQfdpCBUYT9xjs3zeHHMVnfKWuFcjypump?maker=2QygD8bDsfK1XCAnFxFtpPddzbJbamhXvKqcLQ8cELzE","https://dexscreener.com/solana/Ep8YSuxob6eQfdpCBUYT9xjs3zeHHMVnfKWuFcjypump?maker=2QygD8bDsfK1XCAnFxFtpPddzbJbamhXvKqcLQ8cELzE")</f>
        <v/>
      </c>
    </row>
    <row r="215">
      <c r="A215" t="inlineStr">
        <is>
          <t>DsERFo1U6jV8gGQaFcDkMRPz6xUunxspv282n1bupump</t>
        </is>
      </c>
      <c r="B215" t="inlineStr">
        <is>
          <t>YUKI</t>
        </is>
      </c>
      <c r="C215" t="n">
        <v>21</v>
      </c>
      <c r="D215" t="n">
        <v>-2.16</v>
      </c>
      <c r="E215" t="n">
        <v>-0.52</v>
      </c>
      <c r="F215" t="n">
        <v>4.18</v>
      </c>
      <c r="G215" t="n">
        <v>2.02</v>
      </c>
      <c r="H215" t="n">
        <v>3</v>
      </c>
      <c r="I215" t="n">
        <v>1</v>
      </c>
      <c r="J215" t="n">
        <v>-1</v>
      </c>
      <c r="K215" t="n">
        <v>-1</v>
      </c>
      <c r="L215">
        <f>HYPERLINK("https://www.defined.fi/sol/DsERFo1U6jV8gGQaFcDkMRPz6xUunxspv282n1bupump?maker=2QygD8bDsfK1XCAnFxFtpPddzbJbamhXvKqcLQ8cELzE","https://www.defined.fi/sol/DsERFo1U6jV8gGQaFcDkMRPz6xUunxspv282n1bupump?maker=2QygD8bDsfK1XCAnFxFtpPddzbJbamhXvKqcLQ8cELzE")</f>
        <v/>
      </c>
      <c r="M215">
        <f>HYPERLINK("https://dexscreener.com/solana/DsERFo1U6jV8gGQaFcDkMRPz6xUunxspv282n1bupump?maker=2QygD8bDsfK1XCAnFxFtpPddzbJbamhXvKqcLQ8cELzE","https://dexscreener.com/solana/DsERFo1U6jV8gGQaFcDkMRPz6xUunxspv282n1bupump?maker=2QygD8bDsfK1XCAnFxFtpPddzbJbamhXvKqcLQ8cELzE")</f>
        <v/>
      </c>
    </row>
    <row r="216">
      <c r="A216" t="inlineStr">
        <is>
          <t>ENDSETfRthHeCD3cbKFyKGkKkFFqZu7bbdpkReYdpump</t>
        </is>
      </c>
      <c r="B216" t="inlineStr">
        <is>
          <t>DNDOG</t>
        </is>
      </c>
      <c r="C216" t="n">
        <v>21</v>
      </c>
      <c r="D216" t="n">
        <v>0.362</v>
      </c>
      <c r="E216" t="n">
        <v>-1</v>
      </c>
      <c r="F216" t="n">
        <v>1.21</v>
      </c>
      <c r="G216" t="n">
        <v>1.58</v>
      </c>
      <c r="H216" t="n">
        <v>1</v>
      </c>
      <c r="I216" t="n">
        <v>1</v>
      </c>
      <c r="J216" t="n">
        <v>-1</v>
      </c>
      <c r="K216" t="n">
        <v>-1</v>
      </c>
      <c r="L216">
        <f>HYPERLINK("https://www.defined.fi/sol/ENDSETfRthHeCD3cbKFyKGkKkFFqZu7bbdpkReYdpump?maker=2QygD8bDsfK1XCAnFxFtpPddzbJbamhXvKqcLQ8cELzE","https://www.defined.fi/sol/ENDSETfRthHeCD3cbKFyKGkKkFFqZu7bbdpkReYdpump?maker=2QygD8bDsfK1XCAnFxFtpPddzbJbamhXvKqcLQ8cELzE")</f>
        <v/>
      </c>
      <c r="M216">
        <f>HYPERLINK("https://dexscreener.com/solana/ENDSETfRthHeCD3cbKFyKGkKkFFqZu7bbdpkReYdpump?maker=2QygD8bDsfK1XCAnFxFtpPddzbJbamhXvKqcLQ8cELzE","https://dexscreener.com/solana/ENDSETfRthHeCD3cbKFyKGkKkFFqZu7bbdpkReYdpump?maker=2QygD8bDsfK1XCAnFxFtpPddzbJbamhXvKqcLQ8cELzE")</f>
        <v/>
      </c>
    </row>
    <row r="217">
      <c r="A217" t="inlineStr">
        <is>
          <t>41yjebyuQfz2FdJx4PkJ5c4fzKaDfLHzgV8NgnwYpump</t>
        </is>
      </c>
      <c r="B217" t="inlineStr">
        <is>
          <t>Isla</t>
        </is>
      </c>
      <c r="C217" t="n">
        <v>21</v>
      </c>
      <c r="D217" t="n">
        <v>-0.142</v>
      </c>
      <c r="E217" t="n">
        <v>-1</v>
      </c>
      <c r="F217" t="n">
        <v>1.21</v>
      </c>
      <c r="G217" t="n">
        <v>1.07</v>
      </c>
      <c r="H217" t="n">
        <v>1</v>
      </c>
      <c r="I217" t="n">
        <v>1</v>
      </c>
      <c r="J217" t="n">
        <v>-1</v>
      </c>
      <c r="K217" t="n">
        <v>-1</v>
      </c>
      <c r="L217">
        <f>HYPERLINK("https://www.defined.fi/sol/41yjebyuQfz2FdJx4PkJ5c4fzKaDfLHzgV8NgnwYpump?maker=2QygD8bDsfK1XCAnFxFtpPddzbJbamhXvKqcLQ8cELzE","https://www.defined.fi/sol/41yjebyuQfz2FdJx4PkJ5c4fzKaDfLHzgV8NgnwYpump?maker=2QygD8bDsfK1XCAnFxFtpPddzbJbamhXvKqcLQ8cELzE")</f>
        <v/>
      </c>
      <c r="M217">
        <f>HYPERLINK("https://dexscreener.com/solana/41yjebyuQfz2FdJx4PkJ5c4fzKaDfLHzgV8NgnwYpump?maker=2QygD8bDsfK1XCAnFxFtpPddzbJbamhXvKqcLQ8cELzE","https://dexscreener.com/solana/41yjebyuQfz2FdJx4PkJ5c4fzKaDfLHzgV8NgnwYpump?maker=2QygD8bDsfK1XCAnFxFtpPddzbJbamhXvKqcLQ8cELzE")</f>
        <v/>
      </c>
    </row>
    <row r="218">
      <c r="A218" t="inlineStr">
        <is>
          <t>8JeaLvyqaQ6FBygothQSoZPisGqQ9eXncE35Mfd4pump</t>
        </is>
      </c>
      <c r="B218" t="inlineStr">
        <is>
          <t>SOTTA</t>
        </is>
      </c>
      <c r="C218" t="n">
        <v>21</v>
      </c>
      <c r="D218" t="n">
        <v>-0.293</v>
      </c>
      <c r="E218" t="n">
        <v>-1</v>
      </c>
      <c r="F218" t="n">
        <v>1.21</v>
      </c>
      <c r="G218" t="n">
        <v>0.919</v>
      </c>
      <c r="H218" t="n">
        <v>1</v>
      </c>
      <c r="I218" t="n">
        <v>1</v>
      </c>
      <c r="J218" t="n">
        <v>-1</v>
      </c>
      <c r="K218" t="n">
        <v>-1</v>
      </c>
      <c r="L218">
        <f>HYPERLINK("https://www.defined.fi/sol/8JeaLvyqaQ6FBygothQSoZPisGqQ9eXncE35Mfd4pump?maker=2QygD8bDsfK1XCAnFxFtpPddzbJbamhXvKqcLQ8cELzE","https://www.defined.fi/sol/8JeaLvyqaQ6FBygothQSoZPisGqQ9eXncE35Mfd4pump?maker=2QygD8bDsfK1XCAnFxFtpPddzbJbamhXvKqcLQ8cELzE")</f>
        <v/>
      </c>
      <c r="M218">
        <f>HYPERLINK("https://dexscreener.com/solana/8JeaLvyqaQ6FBygothQSoZPisGqQ9eXncE35Mfd4pump?maker=2QygD8bDsfK1XCAnFxFtpPddzbJbamhXvKqcLQ8cELzE","https://dexscreener.com/solana/8JeaLvyqaQ6FBygothQSoZPisGqQ9eXncE35Mfd4pump?maker=2QygD8bDsfK1XCAnFxFtpPddzbJbamhXvKqcLQ8cELzE")</f>
        <v/>
      </c>
    </row>
    <row r="219">
      <c r="A219" t="inlineStr">
        <is>
          <t>8kPP9M9ier3kwgenWDCYF7txYKiL4aeNzdRNsbAMpump</t>
        </is>
      </c>
      <c r="B219" t="inlineStr">
        <is>
          <t>CUM</t>
        </is>
      </c>
      <c r="C219" t="n">
        <v>21</v>
      </c>
      <c r="D219" t="n">
        <v>-0.07099999999999999</v>
      </c>
      <c r="E219" t="n">
        <v>-1</v>
      </c>
      <c r="F219" t="n">
        <v>1.21</v>
      </c>
      <c r="G219" t="n">
        <v>1.14</v>
      </c>
      <c r="H219" t="n">
        <v>1</v>
      </c>
      <c r="I219" t="n">
        <v>1</v>
      </c>
      <c r="J219" t="n">
        <v>-1</v>
      </c>
      <c r="K219" t="n">
        <v>-1</v>
      </c>
      <c r="L219">
        <f>HYPERLINK("https://www.defined.fi/sol/8kPP9M9ier3kwgenWDCYF7txYKiL4aeNzdRNsbAMpump?maker=2QygD8bDsfK1XCAnFxFtpPddzbJbamhXvKqcLQ8cELzE","https://www.defined.fi/sol/8kPP9M9ier3kwgenWDCYF7txYKiL4aeNzdRNsbAMpump?maker=2QygD8bDsfK1XCAnFxFtpPddzbJbamhXvKqcLQ8cELzE")</f>
        <v/>
      </c>
      <c r="M219">
        <f>HYPERLINK("https://dexscreener.com/solana/8kPP9M9ier3kwgenWDCYF7txYKiL4aeNzdRNsbAMpump?maker=2QygD8bDsfK1XCAnFxFtpPddzbJbamhXvKqcLQ8cELzE","https://dexscreener.com/solana/8kPP9M9ier3kwgenWDCYF7txYKiL4aeNzdRNsbAMpump?maker=2QygD8bDsfK1XCAnFxFtpPddzbJbamhXvKqcLQ8cELzE")</f>
        <v/>
      </c>
    </row>
    <row r="220">
      <c r="A220" t="inlineStr">
        <is>
          <t>CWw27nWweYLR1ZzCzUWZ4jUbyyYhihxWpF5iwEqJpump</t>
        </is>
      </c>
      <c r="B220" t="inlineStr">
        <is>
          <t>Tunnel</t>
        </is>
      </c>
      <c r="C220" t="n">
        <v>21</v>
      </c>
      <c r="D220" t="n">
        <v>-0.024</v>
      </c>
      <c r="E220" t="n">
        <v>-1</v>
      </c>
      <c r="F220" t="n">
        <v>0.974</v>
      </c>
      <c r="G220" t="n">
        <v>0.95</v>
      </c>
      <c r="H220" t="n">
        <v>1</v>
      </c>
      <c r="I220" t="n">
        <v>1</v>
      </c>
      <c r="J220" t="n">
        <v>-1</v>
      </c>
      <c r="K220" t="n">
        <v>-1</v>
      </c>
      <c r="L220">
        <f>HYPERLINK("https://www.defined.fi/sol/CWw27nWweYLR1ZzCzUWZ4jUbyyYhihxWpF5iwEqJpump?maker=2QygD8bDsfK1XCAnFxFtpPddzbJbamhXvKqcLQ8cELzE","https://www.defined.fi/sol/CWw27nWweYLR1ZzCzUWZ4jUbyyYhihxWpF5iwEqJpump?maker=2QygD8bDsfK1XCAnFxFtpPddzbJbamhXvKqcLQ8cELzE")</f>
        <v/>
      </c>
      <c r="M220">
        <f>HYPERLINK("https://dexscreener.com/solana/CWw27nWweYLR1ZzCzUWZ4jUbyyYhihxWpF5iwEqJpump?maker=2QygD8bDsfK1XCAnFxFtpPddzbJbamhXvKqcLQ8cELzE","https://dexscreener.com/solana/CWw27nWweYLR1ZzCzUWZ4jUbyyYhihxWpF5iwEqJpump?maker=2QygD8bDsfK1XCAnFxFtpPddzbJbamhXvKqcLQ8cELzE")</f>
        <v/>
      </c>
    </row>
    <row r="221">
      <c r="A221" t="inlineStr">
        <is>
          <t>G3i8CEcKQYUWZ4EuHYEjxJFGxCN3JrD8CBUFaiXmpump</t>
        </is>
      </c>
      <c r="B221" t="inlineStr">
        <is>
          <t>@cat</t>
        </is>
      </c>
      <c r="C221" t="n">
        <v>21</v>
      </c>
      <c r="D221" t="n">
        <v>-0.149</v>
      </c>
      <c r="E221" t="n">
        <v>-1</v>
      </c>
      <c r="F221" t="n">
        <v>1.22</v>
      </c>
      <c r="G221" t="n">
        <v>1.07</v>
      </c>
      <c r="H221" t="n">
        <v>1</v>
      </c>
      <c r="I221" t="n">
        <v>1</v>
      </c>
      <c r="J221" t="n">
        <v>-1</v>
      </c>
      <c r="K221" t="n">
        <v>-1</v>
      </c>
      <c r="L221">
        <f>HYPERLINK("https://www.defined.fi/sol/G3i8CEcKQYUWZ4EuHYEjxJFGxCN3JrD8CBUFaiXmpump?maker=2QygD8bDsfK1XCAnFxFtpPddzbJbamhXvKqcLQ8cELzE","https://www.defined.fi/sol/G3i8CEcKQYUWZ4EuHYEjxJFGxCN3JrD8CBUFaiXmpump?maker=2QygD8bDsfK1XCAnFxFtpPddzbJbamhXvKqcLQ8cELzE")</f>
        <v/>
      </c>
      <c r="M221">
        <f>HYPERLINK("https://dexscreener.com/solana/G3i8CEcKQYUWZ4EuHYEjxJFGxCN3JrD8CBUFaiXmpump?maker=2QygD8bDsfK1XCAnFxFtpPddzbJbamhXvKqcLQ8cELzE","https://dexscreener.com/solana/G3i8CEcKQYUWZ4EuHYEjxJFGxCN3JrD8CBUFaiXmpump?maker=2QygD8bDsfK1XCAnFxFtpPddzbJbamhXvKqcLQ8cELzE")</f>
        <v/>
      </c>
    </row>
    <row r="222">
      <c r="A222" t="inlineStr">
        <is>
          <t>GD6ugTHHwXyCaveT2RHj5HEYWj3KPVbZ4tcZWcjwpump</t>
        </is>
      </c>
      <c r="B222" t="inlineStr">
        <is>
          <t>KAWAII</t>
        </is>
      </c>
      <c r="C222" t="n">
        <v>21</v>
      </c>
      <c r="D222" t="n">
        <v>-0.018</v>
      </c>
      <c r="E222" t="n">
        <v>-1</v>
      </c>
      <c r="F222" t="n">
        <v>1.22</v>
      </c>
      <c r="G222" t="n">
        <v>1.2</v>
      </c>
      <c r="H222" t="n">
        <v>1</v>
      </c>
      <c r="I222" t="n">
        <v>1</v>
      </c>
      <c r="J222" t="n">
        <v>-1</v>
      </c>
      <c r="K222" t="n">
        <v>-1</v>
      </c>
      <c r="L222">
        <f>HYPERLINK("https://www.defined.fi/sol/GD6ugTHHwXyCaveT2RHj5HEYWj3KPVbZ4tcZWcjwpump?maker=2QygD8bDsfK1XCAnFxFtpPddzbJbamhXvKqcLQ8cELzE","https://www.defined.fi/sol/GD6ugTHHwXyCaveT2RHj5HEYWj3KPVbZ4tcZWcjwpump?maker=2QygD8bDsfK1XCAnFxFtpPddzbJbamhXvKqcLQ8cELzE")</f>
        <v/>
      </c>
      <c r="M222">
        <f>HYPERLINK("https://dexscreener.com/solana/GD6ugTHHwXyCaveT2RHj5HEYWj3KPVbZ4tcZWcjwpump?maker=2QygD8bDsfK1XCAnFxFtpPddzbJbamhXvKqcLQ8cELzE","https://dexscreener.com/solana/GD6ugTHHwXyCaveT2RHj5HEYWj3KPVbZ4tcZWcjwpump?maker=2QygD8bDsfK1XCAnFxFtpPddzbJbamhXvKqcLQ8cELzE")</f>
        <v/>
      </c>
    </row>
    <row r="223">
      <c r="A223" t="inlineStr">
        <is>
          <t>FGveyJdf6Kc5LiLZdv16CTKEqDYdKktQrErU3YQ7pump</t>
        </is>
      </c>
      <c r="B223" t="inlineStr">
        <is>
          <t>dog.com</t>
        </is>
      </c>
      <c r="C223" t="n">
        <v>21</v>
      </c>
      <c r="D223" t="n">
        <v>-0.145</v>
      </c>
      <c r="E223" t="n">
        <v>-1</v>
      </c>
      <c r="F223" t="n">
        <v>1.22</v>
      </c>
      <c r="G223" t="n">
        <v>1.07</v>
      </c>
      <c r="H223" t="n">
        <v>1</v>
      </c>
      <c r="I223" t="n">
        <v>1</v>
      </c>
      <c r="J223" t="n">
        <v>-1</v>
      </c>
      <c r="K223" t="n">
        <v>-1</v>
      </c>
      <c r="L223">
        <f>HYPERLINK("https://www.defined.fi/sol/FGveyJdf6Kc5LiLZdv16CTKEqDYdKktQrErU3YQ7pump?maker=2QygD8bDsfK1XCAnFxFtpPddzbJbamhXvKqcLQ8cELzE","https://www.defined.fi/sol/FGveyJdf6Kc5LiLZdv16CTKEqDYdKktQrErU3YQ7pump?maker=2QygD8bDsfK1XCAnFxFtpPddzbJbamhXvKqcLQ8cELzE")</f>
        <v/>
      </c>
      <c r="M223">
        <f>HYPERLINK("https://dexscreener.com/solana/FGveyJdf6Kc5LiLZdv16CTKEqDYdKktQrErU3YQ7pump?maker=2QygD8bDsfK1XCAnFxFtpPddzbJbamhXvKqcLQ8cELzE","https://dexscreener.com/solana/FGveyJdf6Kc5LiLZdv16CTKEqDYdKktQrErU3YQ7pump?maker=2QygD8bDsfK1XCAnFxFtpPddzbJbamhXvKqcLQ8cELzE")</f>
        <v/>
      </c>
    </row>
    <row r="224">
      <c r="A224" t="inlineStr">
        <is>
          <t>fyFJ9XND2nEDJZXcDaF95nos92Dms42LxDPGAD4pump</t>
        </is>
      </c>
      <c r="B224" t="inlineStr">
        <is>
          <t>HOU</t>
        </is>
      </c>
      <c r="C224" t="n">
        <v>21</v>
      </c>
      <c r="D224" t="n">
        <v>-0.096</v>
      </c>
      <c r="E224" t="n">
        <v>-1</v>
      </c>
      <c r="F224" t="n">
        <v>0.974</v>
      </c>
      <c r="G224" t="n">
        <v>0.878</v>
      </c>
      <c r="H224" t="n">
        <v>1</v>
      </c>
      <c r="I224" t="n">
        <v>1</v>
      </c>
      <c r="J224" t="n">
        <v>-1</v>
      </c>
      <c r="K224" t="n">
        <v>-1</v>
      </c>
      <c r="L224">
        <f>HYPERLINK("https://www.defined.fi/sol/fyFJ9XND2nEDJZXcDaF95nos92Dms42LxDPGAD4pump?maker=2QygD8bDsfK1XCAnFxFtpPddzbJbamhXvKqcLQ8cELzE","https://www.defined.fi/sol/fyFJ9XND2nEDJZXcDaF95nos92Dms42LxDPGAD4pump?maker=2QygD8bDsfK1XCAnFxFtpPddzbJbamhXvKqcLQ8cELzE")</f>
        <v/>
      </c>
      <c r="M224">
        <f>HYPERLINK("https://dexscreener.com/solana/fyFJ9XND2nEDJZXcDaF95nos92Dms42LxDPGAD4pump?maker=2QygD8bDsfK1XCAnFxFtpPddzbJbamhXvKqcLQ8cELzE","https://dexscreener.com/solana/fyFJ9XND2nEDJZXcDaF95nos92Dms42LxDPGAD4pump?maker=2QygD8bDsfK1XCAnFxFtpPddzbJbamhXvKqcLQ8cELzE")</f>
        <v/>
      </c>
    </row>
    <row r="225">
      <c r="A225" t="inlineStr">
        <is>
          <t>BRTzU44omFVKJJnufpJcUPX3QEUQB5DdXfETxhm3pump</t>
        </is>
      </c>
      <c r="B225" t="inlineStr">
        <is>
          <t>camera</t>
        </is>
      </c>
      <c r="C225" t="n">
        <v>21</v>
      </c>
      <c r="D225" t="n">
        <v>-0.333</v>
      </c>
      <c r="E225" t="n">
        <v>-1</v>
      </c>
      <c r="F225" t="n">
        <v>1.22</v>
      </c>
      <c r="G225" t="n">
        <v>0.885</v>
      </c>
      <c r="H225" t="n">
        <v>1</v>
      </c>
      <c r="I225" t="n">
        <v>1</v>
      </c>
      <c r="J225" t="n">
        <v>-1</v>
      </c>
      <c r="K225" t="n">
        <v>-1</v>
      </c>
      <c r="L225">
        <f>HYPERLINK("https://www.defined.fi/sol/BRTzU44omFVKJJnufpJcUPX3QEUQB5DdXfETxhm3pump?maker=2QygD8bDsfK1XCAnFxFtpPddzbJbamhXvKqcLQ8cELzE","https://www.defined.fi/sol/BRTzU44omFVKJJnufpJcUPX3QEUQB5DdXfETxhm3pump?maker=2QygD8bDsfK1XCAnFxFtpPddzbJbamhXvKqcLQ8cELzE")</f>
        <v/>
      </c>
      <c r="M225">
        <f>HYPERLINK("https://dexscreener.com/solana/BRTzU44omFVKJJnufpJcUPX3QEUQB5DdXfETxhm3pump?maker=2QygD8bDsfK1XCAnFxFtpPddzbJbamhXvKqcLQ8cELzE","https://dexscreener.com/solana/BRTzU44omFVKJJnufpJcUPX3QEUQB5DdXfETxhm3pump?maker=2QygD8bDsfK1XCAnFxFtpPddzbJbamhXvKqcLQ8cELzE")</f>
        <v/>
      </c>
    </row>
    <row r="226">
      <c r="A226" t="inlineStr">
        <is>
          <t>JDkZjxeDvNDA29oitb5NgVHf5XfwzKhF3CHbwyCfpump</t>
        </is>
      </c>
      <c r="B226" t="inlineStr">
        <is>
          <t>Oreo</t>
        </is>
      </c>
      <c r="C226" t="n">
        <v>21</v>
      </c>
      <c r="D226" t="n">
        <v>-0.465</v>
      </c>
      <c r="E226" t="n">
        <v>-1</v>
      </c>
      <c r="F226" t="n">
        <v>1.46</v>
      </c>
      <c r="G226" t="n">
        <v>0.993</v>
      </c>
      <c r="H226" t="n">
        <v>1</v>
      </c>
      <c r="I226" t="n">
        <v>1</v>
      </c>
      <c r="J226" t="n">
        <v>-1</v>
      </c>
      <c r="K226" t="n">
        <v>-1</v>
      </c>
      <c r="L226">
        <f>HYPERLINK("https://www.defined.fi/sol/JDkZjxeDvNDA29oitb5NgVHf5XfwzKhF3CHbwyCfpump?maker=2QygD8bDsfK1XCAnFxFtpPddzbJbamhXvKqcLQ8cELzE","https://www.defined.fi/sol/JDkZjxeDvNDA29oitb5NgVHf5XfwzKhF3CHbwyCfpump?maker=2QygD8bDsfK1XCAnFxFtpPddzbJbamhXvKqcLQ8cELzE")</f>
        <v/>
      </c>
      <c r="M226">
        <f>HYPERLINK("https://dexscreener.com/solana/JDkZjxeDvNDA29oitb5NgVHf5XfwzKhF3CHbwyCfpump?maker=2QygD8bDsfK1XCAnFxFtpPddzbJbamhXvKqcLQ8cELzE","https://dexscreener.com/solana/JDkZjxeDvNDA29oitb5NgVHf5XfwzKhF3CHbwyCfpump?maker=2QygD8bDsfK1XCAnFxFtpPddzbJbamhXvKqcLQ8cELzE")</f>
        <v/>
      </c>
    </row>
    <row r="227">
      <c r="A227" t="inlineStr">
        <is>
          <t>7u9Ejo875arJmejdwWUiFKwPbxngDArBrNwWafPYpump</t>
        </is>
      </c>
      <c r="B227" t="inlineStr">
        <is>
          <t>SRDOG</t>
        </is>
      </c>
      <c r="C227" t="n">
        <v>21</v>
      </c>
      <c r="D227" t="n">
        <v>-0.378</v>
      </c>
      <c r="E227" t="n">
        <v>-1</v>
      </c>
      <c r="F227" t="n">
        <v>1.7</v>
      </c>
      <c r="G227" t="n">
        <v>1.33</v>
      </c>
      <c r="H227" t="n">
        <v>2</v>
      </c>
      <c r="I227" t="n">
        <v>1</v>
      </c>
      <c r="J227" t="n">
        <v>-1</v>
      </c>
      <c r="K227" t="n">
        <v>-1</v>
      </c>
      <c r="L227">
        <f>HYPERLINK("https://www.defined.fi/sol/7u9Ejo875arJmejdwWUiFKwPbxngDArBrNwWafPYpump?maker=2QygD8bDsfK1XCAnFxFtpPddzbJbamhXvKqcLQ8cELzE","https://www.defined.fi/sol/7u9Ejo875arJmejdwWUiFKwPbxngDArBrNwWafPYpump?maker=2QygD8bDsfK1XCAnFxFtpPddzbJbamhXvKqcLQ8cELzE")</f>
        <v/>
      </c>
      <c r="M227">
        <f>HYPERLINK("https://dexscreener.com/solana/7u9Ejo875arJmejdwWUiFKwPbxngDArBrNwWafPYpump?maker=2QygD8bDsfK1XCAnFxFtpPddzbJbamhXvKqcLQ8cELzE","https://dexscreener.com/solana/7u9Ejo875arJmejdwWUiFKwPbxngDArBrNwWafPYpump?maker=2QygD8bDsfK1XCAnFxFtpPddzbJbamhXvKqcLQ8cELzE")</f>
        <v/>
      </c>
    </row>
    <row r="228">
      <c r="A228" t="inlineStr">
        <is>
          <t>7dGWzEAHGbj25fTpkMZDRcEN5Vkz6nsnKG35jfoSpump</t>
        </is>
      </c>
      <c r="B228" t="inlineStr">
        <is>
          <t>idk</t>
        </is>
      </c>
      <c r="C228" t="n">
        <v>21</v>
      </c>
      <c r="D228" t="n">
        <v>-0.172</v>
      </c>
      <c r="E228" t="n">
        <v>-1</v>
      </c>
      <c r="F228" t="n">
        <v>1.22</v>
      </c>
      <c r="G228" t="n">
        <v>1.05</v>
      </c>
      <c r="H228" t="n">
        <v>1</v>
      </c>
      <c r="I228" t="n">
        <v>1</v>
      </c>
      <c r="J228" t="n">
        <v>-1</v>
      </c>
      <c r="K228" t="n">
        <v>-1</v>
      </c>
      <c r="L228">
        <f>HYPERLINK("https://www.defined.fi/sol/7dGWzEAHGbj25fTpkMZDRcEN5Vkz6nsnKG35jfoSpump?maker=2QygD8bDsfK1XCAnFxFtpPddzbJbamhXvKqcLQ8cELzE","https://www.defined.fi/sol/7dGWzEAHGbj25fTpkMZDRcEN5Vkz6nsnKG35jfoSpump?maker=2QygD8bDsfK1XCAnFxFtpPddzbJbamhXvKqcLQ8cELzE")</f>
        <v/>
      </c>
      <c r="M228">
        <f>HYPERLINK("https://dexscreener.com/solana/7dGWzEAHGbj25fTpkMZDRcEN5Vkz6nsnKG35jfoSpump?maker=2QygD8bDsfK1XCAnFxFtpPddzbJbamhXvKqcLQ8cELzE","https://dexscreener.com/solana/7dGWzEAHGbj25fTpkMZDRcEN5Vkz6nsnKG35jfoSpump?maker=2QygD8bDsfK1XCAnFxFtpPddzbJbamhXvKqcLQ8cELzE")</f>
        <v/>
      </c>
    </row>
    <row r="229">
      <c r="A229" t="inlineStr">
        <is>
          <t>6VsZHiduCFf6QJzN2H9wfU7LUHcwaBhpx3KXcuXypump</t>
        </is>
      </c>
      <c r="B229" t="inlineStr">
        <is>
          <t>JORA</t>
        </is>
      </c>
      <c r="C229" t="n">
        <v>21</v>
      </c>
      <c r="D229" t="n">
        <v>0.109</v>
      </c>
      <c r="E229" t="n">
        <v>-1</v>
      </c>
      <c r="F229" t="n">
        <v>1.46</v>
      </c>
      <c r="G229" t="n">
        <v>1.57</v>
      </c>
      <c r="H229" t="n">
        <v>1</v>
      </c>
      <c r="I229" t="n">
        <v>1</v>
      </c>
      <c r="J229" t="n">
        <v>-1</v>
      </c>
      <c r="K229" t="n">
        <v>-1</v>
      </c>
      <c r="L229">
        <f>HYPERLINK("https://www.defined.fi/sol/6VsZHiduCFf6QJzN2H9wfU7LUHcwaBhpx3KXcuXypump?maker=2QygD8bDsfK1XCAnFxFtpPddzbJbamhXvKqcLQ8cELzE","https://www.defined.fi/sol/6VsZHiduCFf6QJzN2H9wfU7LUHcwaBhpx3KXcuXypump?maker=2QygD8bDsfK1XCAnFxFtpPddzbJbamhXvKqcLQ8cELzE")</f>
        <v/>
      </c>
      <c r="M229">
        <f>HYPERLINK("https://dexscreener.com/solana/6VsZHiduCFf6QJzN2H9wfU7LUHcwaBhpx3KXcuXypump?maker=2QygD8bDsfK1XCAnFxFtpPddzbJbamhXvKqcLQ8cELzE","https://dexscreener.com/solana/6VsZHiduCFf6QJzN2H9wfU7LUHcwaBhpx3KXcuXypump?maker=2QygD8bDsfK1XCAnFxFtpPddzbJbamhXvKqcLQ8cELzE")</f>
        <v/>
      </c>
    </row>
    <row r="230">
      <c r="A230" t="inlineStr">
        <is>
          <t>6KLWi1r4ueBhAHUMG3zgQ5g3f9Zpr8CRUeMgQL7xpump</t>
        </is>
      </c>
      <c r="B230" t="inlineStr">
        <is>
          <t>RAMBO</t>
        </is>
      </c>
      <c r="C230" t="n">
        <v>21</v>
      </c>
      <c r="D230" t="n">
        <v>-0.104</v>
      </c>
      <c r="E230" t="n">
        <v>-1</v>
      </c>
      <c r="F230" t="n">
        <v>1.22</v>
      </c>
      <c r="G230" t="n">
        <v>1.12</v>
      </c>
      <c r="H230" t="n">
        <v>1</v>
      </c>
      <c r="I230" t="n">
        <v>1</v>
      </c>
      <c r="J230" t="n">
        <v>-1</v>
      </c>
      <c r="K230" t="n">
        <v>-1</v>
      </c>
      <c r="L230">
        <f>HYPERLINK("https://www.defined.fi/sol/6KLWi1r4ueBhAHUMG3zgQ5g3f9Zpr8CRUeMgQL7xpump?maker=2QygD8bDsfK1XCAnFxFtpPddzbJbamhXvKqcLQ8cELzE","https://www.defined.fi/sol/6KLWi1r4ueBhAHUMG3zgQ5g3f9Zpr8CRUeMgQL7xpump?maker=2QygD8bDsfK1XCAnFxFtpPddzbJbamhXvKqcLQ8cELzE")</f>
        <v/>
      </c>
      <c r="M230">
        <f>HYPERLINK("https://dexscreener.com/solana/6KLWi1r4ueBhAHUMG3zgQ5g3f9Zpr8CRUeMgQL7xpump?maker=2QygD8bDsfK1XCAnFxFtpPddzbJbamhXvKqcLQ8cELzE","https://dexscreener.com/solana/6KLWi1r4ueBhAHUMG3zgQ5g3f9Zpr8CRUeMgQL7xpump?maker=2QygD8bDsfK1XCAnFxFtpPddzbJbamhXvKqcLQ8cELzE")</f>
        <v/>
      </c>
    </row>
    <row r="231">
      <c r="A231" t="inlineStr">
        <is>
          <t>4d1KDzdPKjiVwgXL691nwiShvQ9a26nY9AEeJfNapump</t>
        </is>
      </c>
      <c r="B231" t="inlineStr">
        <is>
          <t>CANIS</t>
        </is>
      </c>
      <c r="C231" t="n">
        <v>21</v>
      </c>
      <c r="D231" t="n">
        <v>-0.511</v>
      </c>
      <c r="E231" t="n">
        <v>-1</v>
      </c>
      <c r="F231" t="n">
        <v>1.71</v>
      </c>
      <c r="G231" t="n">
        <v>1.19</v>
      </c>
      <c r="H231" t="n">
        <v>2</v>
      </c>
      <c r="I231" t="n">
        <v>1</v>
      </c>
      <c r="J231" t="n">
        <v>-1</v>
      </c>
      <c r="K231" t="n">
        <v>-1</v>
      </c>
      <c r="L231">
        <f>HYPERLINK("https://www.defined.fi/sol/4d1KDzdPKjiVwgXL691nwiShvQ9a26nY9AEeJfNapump?maker=2QygD8bDsfK1XCAnFxFtpPddzbJbamhXvKqcLQ8cELzE","https://www.defined.fi/sol/4d1KDzdPKjiVwgXL691nwiShvQ9a26nY9AEeJfNapump?maker=2QygD8bDsfK1XCAnFxFtpPddzbJbamhXvKqcLQ8cELzE")</f>
        <v/>
      </c>
      <c r="M231">
        <f>HYPERLINK("https://dexscreener.com/solana/4d1KDzdPKjiVwgXL691nwiShvQ9a26nY9AEeJfNapump?maker=2QygD8bDsfK1XCAnFxFtpPddzbJbamhXvKqcLQ8cELzE","https://dexscreener.com/solana/4d1KDzdPKjiVwgXL691nwiShvQ9a26nY9AEeJfNapump?maker=2QygD8bDsfK1XCAnFxFtpPddzbJbamhXvKqcLQ8cELzE")</f>
        <v/>
      </c>
    </row>
    <row r="232">
      <c r="A232" t="inlineStr">
        <is>
          <t>DAw6u6P5fh3iA5cQcyuCQ8Z69Jt2aWvSVyDX27espump</t>
        </is>
      </c>
      <c r="B232" t="inlineStr">
        <is>
          <t>XINGXING</t>
        </is>
      </c>
      <c r="C232" t="n">
        <v>21</v>
      </c>
      <c r="D232" t="n">
        <v>-0.241</v>
      </c>
      <c r="E232" t="n">
        <v>-1</v>
      </c>
      <c r="F232" t="n">
        <v>2.68</v>
      </c>
      <c r="G232" t="n">
        <v>2.43</v>
      </c>
      <c r="H232" t="n">
        <v>2</v>
      </c>
      <c r="I232" t="n">
        <v>2</v>
      </c>
      <c r="J232" t="n">
        <v>-1</v>
      </c>
      <c r="K232" t="n">
        <v>-1</v>
      </c>
      <c r="L232">
        <f>HYPERLINK("https://www.defined.fi/sol/DAw6u6P5fh3iA5cQcyuCQ8Z69Jt2aWvSVyDX27espump?maker=2QygD8bDsfK1XCAnFxFtpPddzbJbamhXvKqcLQ8cELzE","https://www.defined.fi/sol/DAw6u6P5fh3iA5cQcyuCQ8Z69Jt2aWvSVyDX27espump?maker=2QygD8bDsfK1XCAnFxFtpPddzbJbamhXvKqcLQ8cELzE")</f>
        <v/>
      </c>
      <c r="M232">
        <f>HYPERLINK("https://dexscreener.com/solana/DAw6u6P5fh3iA5cQcyuCQ8Z69Jt2aWvSVyDX27espump?maker=2QygD8bDsfK1XCAnFxFtpPddzbJbamhXvKqcLQ8cELzE","https://dexscreener.com/solana/DAw6u6P5fh3iA5cQcyuCQ8Z69Jt2aWvSVyDX27espump?maker=2QygD8bDsfK1XCAnFxFtpPddzbJbamhXvKqcLQ8cELzE")</f>
        <v/>
      </c>
    </row>
    <row r="233">
      <c r="A233" t="inlineStr">
        <is>
          <t>BsNzsDSd4UCbLC5hmEYSJ5iF4J4DeT4JTF1uC1K6pump</t>
        </is>
      </c>
      <c r="B233" t="inlineStr">
        <is>
          <t>TAMA</t>
        </is>
      </c>
      <c r="C233" t="n">
        <v>21</v>
      </c>
      <c r="D233" t="n">
        <v>-0.163</v>
      </c>
      <c r="E233" t="n">
        <v>-1</v>
      </c>
      <c r="F233" t="n">
        <v>1.21</v>
      </c>
      <c r="G233" t="n">
        <v>1.05</v>
      </c>
      <c r="H233" t="n">
        <v>1</v>
      </c>
      <c r="I233" t="n">
        <v>1</v>
      </c>
      <c r="J233" t="n">
        <v>-1</v>
      </c>
      <c r="K233" t="n">
        <v>-1</v>
      </c>
      <c r="L233">
        <f>HYPERLINK("https://www.defined.fi/sol/BsNzsDSd4UCbLC5hmEYSJ5iF4J4DeT4JTF1uC1K6pump?maker=2QygD8bDsfK1XCAnFxFtpPddzbJbamhXvKqcLQ8cELzE","https://www.defined.fi/sol/BsNzsDSd4UCbLC5hmEYSJ5iF4J4DeT4JTF1uC1K6pump?maker=2QygD8bDsfK1XCAnFxFtpPddzbJbamhXvKqcLQ8cELzE")</f>
        <v/>
      </c>
      <c r="M233">
        <f>HYPERLINK("https://dexscreener.com/solana/BsNzsDSd4UCbLC5hmEYSJ5iF4J4DeT4JTF1uC1K6pump?maker=2QygD8bDsfK1XCAnFxFtpPddzbJbamhXvKqcLQ8cELzE","https://dexscreener.com/solana/BsNzsDSd4UCbLC5hmEYSJ5iF4J4DeT4JTF1uC1K6pump?maker=2QygD8bDsfK1XCAnFxFtpPddzbJbamhXvKqcLQ8cELzE")</f>
        <v/>
      </c>
    </row>
    <row r="234">
      <c r="A234" t="inlineStr">
        <is>
          <t>DMz6gejZZRm5pAoWrnaQw2yYZBnVWwxHSKeaE7Mfpump</t>
        </is>
      </c>
      <c r="B234" t="inlineStr">
        <is>
          <t>Copium</t>
        </is>
      </c>
      <c r="C234" t="n">
        <v>21</v>
      </c>
      <c r="D234" t="n">
        <v>-2.62</v>
      </c>
      <c r="E234" t="n">
        <v>-0.71</v>
      </c>
      <c r="F234" t="n">
        <v>3.67</v>
      </c>
      <c r="G234" t="n">
        <v>1.05</v>
      </c>
      <c r="H234" t="n">
        <v>2</v>
      </c>
      <c r="I234" t="n">
        <v>1</v>
      </c>
      <c r="J234" t="n">
        <v>-1</v>
      </c>
      <c r="K234" t="n">
        <v>-1</v>
      </c>
      <c r="L234">
        <f>HYPERLINK("https://www.defined.fi/sol/DMz6gejZZRm5pAoWrnaQw2yYZBnVWwxHSKeaE7Mfpump?maker=2QygD8bDsfK1XCAnFxFtpPddzbJbamhXvKqcLQ8cELzE","https://www.defined.fi/sol/DMz6gejZZRm5pAoWrnaQw2yYZBnVWwxHSKeaE7Mfpump?maker=2QygD8bDsfK1XCAnFxFtpPddzbJbamhXvKqcLQ8cELzE")</f>
        <v/>
      </c>
      <c r="M234">
        <f>HYPERLINK("https://dexscreener.com/solana/DMz6gejZZRm5pAoWrnaQw2yYZBnVWwxHSKeaE7Mfpump?maker=2QygD8bDsfK1XCAnFxFtpPddzbJbamhXvKqcLQ8cELzE","https://dexscreener.com/solana/DMz6gejZZRm5pAoWrnaQw2yYZBnVWwxHSKeaE7Mfpump?maker=2QygD8bDsfK1XCAnFxFtpPddzbJbamhXvKqcLQ8cELzE")</f>
        <v/>
      </c>
    </row>
    <row r="235">
      <c r="A235" t="inlineStr">
        <is>
          <t>9a3q7qb2ogmUr2qevogskTce7Rtygc9hV6NtwRg7pump</t>
        </is>
      </c>
      <c r="B235" t="inlineStr">
        <is>
          <t>YUMI</t>
        </is>
      </c>
      <c r="C235" t="n">
        <v>21</v>
      </c>
      <c r="D235" t="n">
        <v>-0.141</v>
      </c>
      <c r="E235" t="n">
        <v>-1</v>
      </c>
      <c r="F235" t="n">
        <v>1.21</v>
      </c>
      <c r="G235" t="n">
        <v>1.07</v>
      </c>
      <c r="H235" t="n">
        <v>1</v>
      </c>
      <c r="I235" t="n">
        <v>1</v>
      </c>
      <c r="J235" t="n">
        <v>-1</v>
      </c>
      <c r="K235" t="n">
        <v>-1</v>
      </c>
      <c r="L235">
        <f>HYPERLINK("https://www.defined.fi/sol/9a3q7qb2ogmUr2qevogskTce7Rtygc9hV6NtwRg7pump?maker=2QygD8bDsfK1XCAnFxFtpPddzbJbamhXvKqcLQ8cELzE","https://www.defined.fi/sol/9a3q7qb2ogmUr2qevogskTce7Rtygc9hV6NtwRg7pump?maker=2QygD8bDsfK1XCAnFxFtpPddzbJbamhXvKqcLQ8cELzE")</f>
        <v/>
      </c>
      <c r="M235">
        <f>HYPERLINK("https://dexscreener.com/solana/9a3q7qb2ogmUr2qevogskTce7Rtygc9hV6NtwRg7pump?maker=2QygD8bDsfK1XCAnFxFtpPddzbJbamhXvKqcLQ8cELzE","https://dexscreener.com/solana/9a3q7qb2ogmUr2qevogskTce7Rtygc9hV6NtwRg7pump?maker=2QygD8bDsfK1XCAnFxFtpPddzbJbamhXvKqcLQ8cELzE")</f>
        <v/>
      </c>
    </row>
    <row r="236">
      <c r="A236" t="inlineStr">
        <is>
          <t>DrcRoWbmXS715tRFLVhLsA6esJzoyUi2r9jSpHVZpump</t>
        </is>
      </c>
      <c r="B236" t="inlineStr">
        <is>
          <t>atoro</t>
        </is>
      </c>
      <c r="C236" t="n">
        <v>21</v>
      </c>
      <c r="D236" t="n">
        <v>-0.157</v>
      </c>
      <c r="E236" t="n">
        <v>-1</v>
      </c>
      <c r="F236" t="n">
        <v>1.21</v>
      </c>
      <c r="G236" t="n">
        <v>1.06</v>
      </c>
      <c r="H236" t="n">
        <v>1</v>
      </c>
      <c r="I236" t="n">
        <v>1</v>
      </c>
      <c r="J236" t="n">
        <v>-1</v>
      </c>
      <c r="K236" t="n">
        <v>-1</v>
      </c>
      <c r="L236">
        <f>HYPERLINK("https://www.defined.fi/sol/DrcRoWbmXS715tRFLVhLsA6esJzoyUi2r9jSpHVZpump?maker=2QygD8bDsfK1XCAnFxFtpPddzbJbamhXvKqcLQ8cELzE","https://www.defined.fi/sol/DrcRoWbmXS715tRFLVhLsA6esJzoyUi2r9jSpHVZpump?maker=2QygD8bDsfK1XCAnFxFtpPddzbJbamhXvKqcLQ8cELzE")</f>
        <v/>
      </c>
      <c r="M236">
        <f>HYPERLINK("https://dexscreener.com/solana/DrcRoWbmXS715tRFLVhLsA6esJzoyUi2r9jSpHVZpump?maker=2QygD8bDsfK1XCAnFxFtpPddzbJbamhXvKqcLQ8cELzE","https://dexscreener.com/solana/DrcRoWbmXS715tRFLVhLsA6esJzoyUi2r9jSpHVZpump?maker=2QygD8bDsfK1XCAnFxFtpPddzbJbamhXvKqcLQ8cELzE")</f>
        <v/>
      </c>
    </row>
    <row r="237">
      <c r="A237" t="inlineStr">
        <is>
          <t>Af33HC211BPgtky2GMPtw534C6TAStEPQHzSJ3FYpump</t>
        </is>
      </c>
      <c r="B237" t="inlineStr">
        <is>
          <t>unknown_Af33</t>
        </is>
      </c>
      <c r="C237" t="n">
        <v>21</v>
      </c>
      <c r="D237" t="n">
        <v>1.25</v>
      </c>
      <c r="E237" t="n">
        <v>-1</v>
      </c>
      <c r="F237" t="n">
        <v>1.21</v>
      </c>
      <c r="G237" t="n">
        <v>2.46</v>
      </c>
      <c r="H237" t="n">
        <v>1</v>
      </c>
      <c r="I237" t="n">
        <v>1</v>
      </c>
      <c r="J237" t="n">
        <v>-1</v>
      </c>
      <c r="K237" t="n">
        <v>-1</v>
      </c>
      <c r="L237">
        <f>HYPERLINK("https://www.defined.fi/sol/Af33HC211BPgtky2GMPtw534C6TAStEPQHzSJ3FYpump?maker=2QygD8bDsfK1XCAnFxFtpPddzbJbamhXvKqcLQ8cELzE","https://www.defined.fi/sol/Af33HC211BPgtky2GMPtw534C6TAStEPQHzSJ3FYpump?maker=2QygD8bDsfK1XCAnFxFtpPddzbJbamhXvKqcLQ8cELzE")</f>
        <v/>
      </c>
      <c r="M237">
        <f>HYPERLINK("https://dexscreener.com/solana/Af33HC211BPgtky2GMPtw534C6TAStEPQHzSJ3FYpump?maker=2QygD8bDsfK1XCAnFxFtpPddzbJbamhXvKqcLQ8cELzE","https://dexscreener.com/solana/Af33HC211BPgtky2GMPtw534C6TAStEPQHzSJ3FYpump?maker=2QygD8bDsfK1XCAnFxFtpPddzbJbamhXvKqcLQ8cELzE")</f>
        <v/>
      </c>
    </row>
    <row r="238">
      <c r="A238" t="inlineStr">
        <is>
          <t>4xSUZRrnt2ZMipsrh7zHvQfKDKkc5gxG2ACxDj1Npump</t>
        </is>
      </c>
      <c r="B238" t="inlineStr">
        <is>
          <t>LDog</t>
        </is>
      </c>
      <c r="C238" t="n">
        <v>21</v>
      </c>
      <c r="D238" t="n">
        <v>-0.045</v>
      </c>
      <c r="E238" t="n">
        <v>-1</v>
      </c>
      <c r="F238" t="n">
        <v>1.21</v>
      </c>
      <c r="G238" t="n">
        <v>1.17</v>
      </c>
      <c r="H238" t="n">
        <v>1</v>
      </c>
      <c r="I238" t="n">
        <v>1</v>
      </c>
      <c r="J238" t="n">
        <v>-1</v>
      </c>
      <c r="K238" t="n">
        <v>-1</v>
      </c>
      <c r="L238">
        <f>HYPERLINK("https://www.defined.fi/sol/4xSUZRrnt2ZMipsrh7zHvQfKDKkc5gxG2ACxDj1Npump?maker=2QygD8bDsfK1XCAnFxFtpPddzbJbamhXvKqcLQ8cELzE","https://www.defined.fi/sol/4xSUZRrnt2ZMipsrh7zHvQfKDKkc5gxG2ACxDj1Npump?maker=2QygD8bDsfK1XCAnFxFtpPddzbJbamhXvKqcLQ8cELzE")</f>
        <v/>
      </c>
      <c r="M238">
        <f>HYPERLINK("https://dexscreener.com/solana/4xSUZRrnt2ZMipsrh7zHvQfKDKkc5gxG2ACxDj1Npump?maker=2QygD8bDsfK1XCAnFxFtpPddzbJbamhXvKqcLQ8cELzE","https://dexscreener.com/solana/4xSUZRrnt2ZMipsrh7zHvQfKDKkc5gxG2ACxDj1Npump?maker=2QygD8bDsfK1XCAnFxFtpPddzbJbamhXvKqcLQ8cELzE")</f>
        <v/>
      </c>
    </row>
    <row r="239">
      <c r="A239" t="inlineStr">
        <is>
          <t>8oSytJyJAmaQ9NXnAxCjQue2N2YxYoCn4zpT95WVpump</t>
        </is>
      </c>
      <c r="B239" t="inlineStr">
        <is>
          <t>Ploy</t>
        </is>
      </c>
      <c r="C239" t="n">
        <v>21</v>
      </c>
      <c r="D239" t="n">
        <v>-0.15</v>
      </c>
      <c r="E239" t="n">
        <v>-1</v>
      </c>
      <c r="F239" t="n">
        <v>1.21</v>
      </c>
      <c r="G239" t="n">
        <v>1.06</v>
      </c>
      <c r="H239" t="n">
        <v>1</v>
      </c>
      <c r="I239" t="n">
        <v>1</v>
      </c>
      <c r="J239" t="n">
        <v>-1</v>
      </c>
      <c r="K239" t="n">
        <v>-1</v>
      </c>
      <c r="L239">
        <f>HYPERLINK("https://www.defined.fi/sol/8oSytJyJAmaQ9NXnAxCjQue2N2YxYoCn4zpT95WVpump?maker=2QygD8bDsfK1XCAnFxFtpPddzbJbamhXvKqcLQ8cELzE","https://www.defined.fi/sol/8oSytJyJAmaQ9NXnAxCjQue2N2YxYoCn4zpT95WVpump?maker=2QygD8bDsfK1XCAnFxFtpPddzbJbamhXvKqcLQ8cELzE")</f>
        <v/>
      </c>
      <c r="M239">
        <f>HYPERLINK("https://dexscreener.com/solana/8oSytJyJAmaQ9NXnAxCjQue2N2YxYoCn4zpT95WVpump?maker=2QygD8bDsfK1XCAnFxFtpPddzbJbamhXvKqcLQ8cELzE","https://dexscreener.com/solana/8oSytJyJAmaQ9NXnAxCjQue2N2YxYoCn4zpT95WVpump?maker=2QygD8bDsfK1XCAnFxFtpPddzbJbamhXvKqcLQ8cELzE")</f>
        <v/>
      </c>
    </row>
    <row r="240">
      <c r="A240" t="inlineStr">
        <is>
          <t>7Q628g95hPGxesJUCzB7prSmTjwRunwwpgLovmi6pump</t>
        </is>
      </c>
      <c r="B240" t="inlineStr">
        <is>
          <t>PLOY</t>
        </is>
      </c>
      <c r="C240" t="n">
        <v>21</v>
      </c>
      <c r="D240" t="n">
        <v>-0.154</v>
      </c>
      <c r="E240" t="n">
        <v>-1</v>
      </c>
      <c r="F240" t="n">
        <v>1.45</v>
      </c>
      <c r="G240" t="n">
        <v>1.3</v>
      </c>
      <c r="H240" t="n">
        <v>1</v>
      </c>
      <c r="I240" t="n">
        <v>1</v>
      </c>
      <c r="J240" t="n">
        <v>-1</v>
      </c>
      <c r="K240" t="n">
        <v>-1</v>
      </c>
      <c r="L240">
        <f>HYPERLINK("https://www.defined.fi/sol/7Q628g95hPGxesJUCzB7prSmTjwRunwwpgLovmi6pump?maker=2QygD8bDsfK1XCAnFxFtpPddzbJbamhXvKqcLQ8cELzE","https://www.defined.fi/sol/7Q628g95hPGxesJUCzB7prSmTjwRunwwpgLovmi6pump?maker=2QygD8bDsfK1XCAnFxFtpPddzbJbamhXvKqcLQ8cELzE")</f>
        <v/>
      </c>
      <c r="M240">
        <f>HYPERLINK("https://dexscreener.com/solana/7Q628g95hPGxesJUCzB7prSmTjwRunwwpgLovmi6pump?maker=2QygD8bDsfK1XCAnFxFtpPddzbJbamhXvKqcLQ8cELzE","https://dexscreener.com/solana/7Q628g95hPGxesJUCzB7prSmTjwRunwwpgLovmi6pump?maker=2QygD8bDsfK1XCAnFxFtpPddzbJbamhXvKqcLQ8cELzE")</f>
        <v/>
      </c>
    </row>
    <row r="241">
      <c r="A241" t="inlineStr">
        <is>
          <t>DXZdpHW4bbidzCaz9VdNDSa8HWCDxSHRARd9Fohtpump</t>
        </is>
      </c>
      <c r="B241" t="inlineStr">
        <is>
          <t>UENGAANG</t>
        </is>
      </c>
      <c r="C241" t="n">
        <v>21</v>
      </c>
      <c r="D241" t="n">
        <v>-0.2</v>
      </c>
      <c r="E241" t="n">
        <v>-1</v>
      </c>
      <c r="F241" t="n">
        <v>1.21</v>
      </c>
      <c r="G241" t="n">
        <v>1.01</v>
      </c>
      <c r="H241" t="n">
        <v>1</v>
      </c>
      <c r="I241" t="n">
        <v>1</v>
      </c>
      <c r="J241" t="n">
        <v>-1</v>
      </c>
      <c r="K241" t="n">
        <v>-1</v>
      </c>
      <c r="L241">
        <f>HYPERLINK("https://www.defined.fi/sol/DXZdpHW4bbidzCaz9VdNDSa8HWCDxSHRARd9Fohtpump?maker=2QygD8bDsfK1XCAnFxFtpPddzbJbamhXvKqcLQ8cELzE","https://www.defined.fi/sol/DXZdpHW4bbidzCaz9VdNDSa8HWCDxSHRARd9Fohtpump?maker=2QygD8bDsfK1XCAnFxFtpPddzbJbamhXvKqcLQ8cELzE")</f>
        <v/>
      </c>
      <c r="M241">
        <f>HYPERLINK("https://dexscreener.com/solana/DXZdpHW4bbidzCaz9VdNDSa8HWCDxSHRARd9Fohtpump?maker=2QygD8bDsfK1XCAnFxFtpPddzbJbamhXvKqcLQ8cELzE","https://dexscreener.com/solana/DXZdpHW4bbidzCaz9VdNDSa8HWCDxSHRARd9Fohtpump?maker=2QygD8bDsfK1XCAnFxFtpPddzbJbamhXvKqcLQ8cELzE")</f>
        <v/>
      </c>
    </row>
    <row r="242">
      <c r="A242" t="inlineStr">
        <is>
          <t>JCoT1VvKnyQ3UhoWH7sNejYwScfb7Q6sBiFMTtUapump</t>
        </is>
      </c>
      <c r="B242" t="inlineStr">
        <is>
          <t>Ungkhai</t>
        </is>
      </c>
      <c r="C242" t="n">
        <v>21</v>
      </c>
      <c r="D242" t="n">
        <v>-0.592</v>
      </c>
      <c r="E242" t="n">
        <v>-1</v>
      </c>
      <c r="F242" t="n">
        <v>2.41</v>
      </c>
      <c r="G242" t="n">
        <v>1.82</v>
      </c>
      <c r="H242" t="n">
        <v>2</v>
      </c>
      <c r="I242" t="n">
        <v>1</v>
      </c>
      <c r="J242" t="n">
        <v>-1</v>
      </c>
      <c r="K242" t="n">
        <v>-1</v>
      </c>
      <c r="L242">
        <f>HYPERLINK("https://www.defined.fi/sol/JCoT1VvKnyQ3UhoWH7sNejYwScfb7Q6sBiFMTtUapump?maker=2QygD8bDsfK1XCAnFxFtpPddzbJbamhXvKqcLQ8cELzE","https://www.defined.fi/sol/JCoT1VvKnyQ3UhoWH7sNejYwScfb7Q6sBiFMTtUapump?maker=2QygD8bDsfK1XCAnFxFtpPddzbJbamhXvKqcLQ8cELzE")</f>
        <v/>
      </c>
      <c r="M242">
        <f>HYPERLINK("https://dexscreener.com/solana/JCoT1VvKnyQ3UhoWH7sNejYwScfb7Q6sBiFMTtUapump?maker=2QygD8bDsfK1XCAnFxFtpPddzbJbamhXvKqcLQ8cELzE","https://dexscreener.com/solana/JCoT1VvKnyQ3UhoWH7sNejYwScfb7Q6sBiFMTtUapump?maker=2QygD8bDsfK1XCAnFxFtpPddzbJbamhXvKqcLQ8cELzE")</f>
        <v/>
      </c>
    </row>
    <row r="243">
      <c r="A243" t="inlineStr">
        <is>
          <t>EJTV8W2bStt6yU93nFuRB2rvxLkJov7jKBkrsPCxpump</t>
        </is>
      </c>
      <c r="B243" t="inlineStr">
        <is>
          <t>unknown_EJTV</t>
        </is>
      </c>
      <c r="C243" t="n">
        <v>21</v>
      </c>
      <c r="D243" t="n">
        <v>-0.065</v>
      </c>
      <c r="E243" t="n">
        <v>-1</v>
      </c>
      <c r="F243" t="n">
        <v>1.21</v>
      </c>
      <c r="G243" t="n">
        <v>1.15</v>
      </c>
      <c r="H243" t="n">
        <v>1</v>
      </c>
      <c r="I243" t="n">
        <v>1</v>
      </c>
      <c r="J243" t="n">
        <v>-1</v>
      </c>
      <c r="K243" t="n">
        <v>-1</v>
      </c>
      <c r="L243">
        <f>HYPERLINK("https://www.defined.fi/sol/EJTV8W2bStt6yU93nFuRB2rvxLkJov7jKBkrsPCxpump?maker=2QygD8bDsfK1XCAnFxFtpPddzbJbamhXvKqcLQ8cELzE","https://www.defined.fi/sol/EJTV8W2bStt6yU93nFuRB2rvxLkJov7jKBkrsPCxpump?maker=2QygD8bDsfK1XCAnFxFtpPddzbJbamhXvKqcLQ8cELzE")</f>
        <v/>
      </c>
      <c r="M243">
        <f>HYPERLINK("https://dexscreener.com/solana/EJTV8W2bStt6yU93nFuRB2rvxLkJov7jKBkrsPCxpump?maker=2QygD8bDsfK1XCAnFxFtpPddzbJbamhXvKqcLQ8cELzE","https://dexscreener.com/solana/EJTV8W2bStt6yU93nFuRB2rvxLkJov7jKBkrsPCxpump?maker=2QygD8bDsfK1XCAnFxFtpPddzbJbamhXvKqcLQ8cELzE")</f>
        <v/>
      </c>
    </row>
    <row r="244">
      <c r="A244" t="inlineStr">
        <is>
          <t>33oGMMjKufzmqv6iTeX1RZDcTUiaEw98diUYrunZpump</t>
        </is>
      </c>
      <c r="B244" t="inlineStr">
        <is>
          <t>DOGLLAR</t>
        </is>
      </c>
      <c r="C244" t="n">
        <v>21</v>
      </c>
      <c r="D244" t="n">
        <v>-0.148</v>
      </c>
      <c r="E244" t="n">
        <v>-1</v>
      </c>
      <c r="F244" t="n">
        <v>1.21</v>
      </c>
      <c r="G244" t="n">
        <v>1.06</v>
      </c>
      <c r="H244" t="n">
        <v>1</v>
      </c>
      <c r="I244" t="n">
        <v>1</v>
      </c>
      <c r="J244" t="n">
        <v>-1</v>
      </c>
      <c r="K244" t="n">
        <v>-1</v>
      </c>
      <c r="L244">
        <f>HYPERLINK("https://www.defined.fi/sol/33oGMMjKufzmqv6iTeX1RZDcTUiaEw98diUYrunZpump?maker=2QygD8bDsfK1XCAnFxFtpPddzbJbamhXvKqcLQ8cELzE","https://www.defined.fi/sol/33oGMMjKufzmqv6iTeX1RZDcTUiaEw98diUYrunZpump?maker=2QygD8bDsfK1XCAnFxFtpPddzbJbamhXvKqcLQ8cELzE")</f>
        <v/>
      </c>
      <c r="M244">
        <f>HYPERLINK("https://dexscreener.com/solana/33oGMMjKufzmqv6iTeX1RZDcTUiaEw98diUYrunZpump?maker=2QygD8bDsfK1XCAnFxFtpPddzbJbamhXvKqcLQ8cELzE","https://dexscreener.com/solana/33oGMMjKufzmqv6iTeX1RZDcTUiaEw98diUYrunZpump?maker=2QygD8bDsfK1XCAnFxFtpPddzbJbamhXvKqcLQ8cELzE")</f>
        <v/>
      </c>
    </row>
    <row r="245">
      <c r="A245" t="inlineStr">
        <is>
          <t>F37umTguubSbyWV7m4LefLmxPRMccuhedsREMJEQpump</t>
        </is>
      </c>
      <c r="B245" t="inlineStr">
        <is>
          <t>Toe</t>
        </is>
      </c>
      <c r="C245" t="n">
        <v>21</v>
      </c>
      <c r="D245" t="n">
        <v>-0.156</v>
      </c>
      <c r="E245" t="n">
        <v>-1</v>
      </c>
      <c r="F245" t="n">
        <v>1.21</v>
      </c>
      <c r="G245" t="n">
        <v>1.05</v>
      </c>
      <c r="H245" t="n">
        <v>1</v>
      </c>
      <c r="I245" t="n">
        <v>1</v>
      </c>
      <c r="J245" t="n">
        <v>-1</v>
      </c>
      <c r="K245" t="n">
        <v>-1</v>
      </c>
      <c r="L245">
        <f>HYPERLINK("https://www.defined.fi/sol/F37umTguubSbyWV7m4LefLmxPRMccuhedsREMJEQpump?maker=2QygD8bDsfK1XCAnFxFtpPddzbJbamhXvKqcLQ8cELzE","https://www.defined.fi/sol/F37umTguubSbyWV7m4LefLmxPRMccuhedsREMJEQpump?maker=2QygD8bDsfK1XCAnFxFtpPddzbJbamhXvKqcLQ8cELzE")</f>
        <v/>
      </c>
      <c r="M245">
        <f>HYPERLINK("https://dexscreener.com/solana/F37umTguubSbyWV7m4LefLmxPRMccuhedsREMJEQpump?maker=2QygD8bDsfK1XCAnFxFtpPddzbJbamhXvKqcLQ8cELzE","https://dexscreener.com/solana/F37umTguubSbyWV7m4LefLmxPRMccuhedsREMJEQpump?maker=2QygD8bDsfK1XCAnFxFtpPddzbJbamhXvKqcLQ8cELzE")</f>
        <v/>
      </c>
    </row>
    <row r="246">
      <c r="A246" t="inlineStr">
        <is>
          <t>AygktKvngEmdq3Lrzrs8TivcrrQiwJXFARaWq8GUpump</t>
        </is>
      </c>
      <c r="B246" t="inlineStr">
        <is>
          <t>BOOSWANG</t>
        </is>
      </c>
      <c r="C246" t="n">
        <v>21</v>
      </c>
      <c r="D246" t="n">
        <v>0.011</v>
      </c>
      <c r="E246" t="n">
        <v>-1</v>
      </c>
      <c r="F246" t="n">
        <v>1.21</v>
      </c>
      <c r="G246" t="n">
        <v>1.22</v>
      </c>
      <c r="H246" t="n">
        <v>1</v>
      </c>
      <c r="I246" t="n">
        <v>1</v>
      </c>
      <c r="J246" t="n">
        <v>-1</v>
      </c>
      <c r="K246" t="n">
        <v>-1</v>
      </c>
      <c r="L246">
        <f>HYPERLINK("https://www.defined.fi/sol/AygktKvngEmdq3Lrzrs8TivcrrQiwJXFARaWq8GUpump?maker=2QygD8bDsfK1XCAnFxFtpPddzbJbamhXvKqcLQ8cELzE","https://www.defined.fi/sol/AygktKvngEmdq3Lrzrs8TivcrrQiwJXFARaWq8GUpump?maker=2QygD8bDsfK1XCAnFxFtpPddzbJbamhXvKqcLQ8cELzE")</f>
        <v/>
      </c>
      <c r="M246">
        <f>HYPERLINK("https://dexscreener.com/solana/AygktKvngEmdq3Lrzrs8TivcrrQiwJXFARaWq8GUpump?maker=2QygD8bDsfK1XCAnFxFtpPddzbJbamhXvKqcLQ8cELzE","https://dexscreener.com/solana/AygktKvngEmdq3Lrzrs8TivcrrQiwJXFARaWq8GUpump?maker=2QygD8bDsfK1XCAnFxFtpPddzbJbamhXvKqcLQ8cELzE")</f>
        <v/>
      </c>
    </row>
    <row r="247">
      <c r="A247" t="inlineStr">
        <is>
          <t>Eo7wFSTGj4KVnXqfwgztNkSDBgEPb5JoyLA7d1hcpump</t>
        </is>
      </c>
      <c r="B247" t="inlineStr">
        <is>
          <t>BINU</t>
        </is>
      </c>
      <c r="C247" t="n">
        <v>21</v>
      </c>
      <c r="D247" t="n">
        <v>1.18</v>
      </c>
      <c r="E247" t="n">
        <v>-1</v>
      </c>
      <c r="F247" t="n">
        <v>1.21</v>
      </c>
      <c r="G247" t="n">
        <v>2.39</v>
      </c>
      <c r="H247" t="n">
        <v>1</v>
      </c>
      <c r="I247" t="n">
        <v>1</v>
      </c>
      <c r="J247" t="n">
        <v>-1</v>
      </c>
      <c r="K247" t="n">
        <v>-1</v>
      </c>
      <c r="L247">
        <f>HYPERLINK("https://www.defined.fi/sol/Eo7wFSTGj4KVnXqfwgztNkSDBgEPb5JoyLA7d1hcpump?maker=2QygD8bDsfK1XCAnFxFtpPddzbJbamhXvKqcLQ8cELzE","https://www.defined.fi/sol/Eo7wFSTGj4KVnXqfwgztNkSDBgEPb5JoyLA7d1hcpump?maker=2QygD8bDsfK1XCAnFxFtpPddzbJbamhXvKqcLQ8cELzE")</f>
        <v/>
      </c>
      <c r="M247">
        <f>HYPERLINK("https://dexscreener.com/solana/Eo7wFSTGj4KVnXqfwgztNkSDBgEPb5JoyLA7d1hcpump?maker=2QygD8bDsfK1XCAnFxFtpPddzbJbamhXvKqcLQ8cELzE","https://dexscreener.com/solana/Eo7wFSTGj4KVnXqfwgztNkSDBgEPb5JoyLA7d1hcpump?maker=2QygD8bDsfK1XCAnFxFtpPddzbJbamhXvKqcLQ8cELzE")</f>
        <v/>
      </c>
    </row>
    <row r="248">
      <c r="A248" t="inlineStr">
        <is>
          <t>cMxpF8JUca8fRoiDpdLEgkRCuL21y55uFsuaB5Zpump</t>
        </is>
      </c>
      <c r="B248" t="inlineStr">
        <is>
          <t>choice</t>
        </is>
      </c>
      <c r="C248" t="n">
        <v>21</v>
      </c>
      <c r="D248" t="n">
        <v>0.497</v>
      </c>
      <c r="E248" t="n">
        <v>-1</v>
      </c>
      <c r="F248" t="n">
        <v>3.62</v>
      </c>
      <c r="G248" t="n">
        <v>4.12</v>
      </c>
      <c r="H248" t="n">
        <v>3</v>
      </c>
      <c r="I248" t="n">
        <v>2</v>
      </c>
      <c r="J248" t="n">
        <v>-1</v>
      </c>
      <c r="K248" t="n">
        <v>-1</v>
      </c>
      <c r="L248">
        <f>HYPERLINK("https://www.defined.fi/sol/cMxpF8JUca8fRoiDpdLEgkRCuL21y55uFsuaB5Zpump?maker=2QygD8bDsfK1XCAnFxFtpPddzbJbamhXvKqcLQ8cELzE","https://www.defined.fi/sol/cMxpF8JUca8fRoiDpdLEgkRCuL21y55uFsuaB5Zpump?maker=2QygD8bDsfK1XCAnFxFtpPddzbJbamhXvKqcLQ8cELzE")</f>
        <v/>
      </c>
      <c r="M248">
        <f>HYPERLINK("https://dexscreener.com/solana/cMxpF8JUca8fRoiDpdLEgkRCuL21y55uFsuaB5Zpump?maker=2QygD8bDsfK1XCAnFxFtpPddzbJbamhXvKqcLQ8cELzE","https://dexscreener.com/solana/cMxpF8JUca8fRoiDpdLEgkRCuL21y55uFsuaB5Zpump?maker=2QygD8bDsfK1XCAnFxFtpPddzbJbamhXvKqcLQ8cELzE")</f>
        <v/>
      </c>
    </row>
    <row r="249">
      <c r="A249" t="inlineStr">
        <is>
          <t>BiibEn9c4v48H3ecyDEgTpduwWNopar989qJ345Zpump</t>
        </is>
      </c>
      <c r="B249" t="inlineStr">
        <is>
          <t>Freddy</t>
        </is>
      </c>
      <c r="C249" t="n">
        <v>21</v>
      </c>
      <c r="D249" t="n">
        <v>-0.892</v>
      </c>
      <c r="E249" t="n">
        <v>-1</v>
      </c>
      <c r="F249" t="n">
        <v>1.93</v>
      </c>
      <c r="G249" t="n">
        <v>1.04</v>
      </c>
      <c r="H249" t="n">
        <v>2</v>
      </c>
      <c r="I249" t="n">
        <v>1</v>
      </c>
      <c r="J249" t="n">
        <v>-1</v>
      </c>
      <c r="K249" t="n">
        <v>-1</v>
      </c>
      <c r="L249">
        <f>HYPERLINK("https://www.defined.fi/sol/BiibEn9c4v48H3ecyDEgTpduwWNopar989qJ345Zpump?maker=2QygD8bDsfK1XCAnFxFtpPddzbJbamhXvKqcLQ8cELzE","https://www.defined.fi/sol/BiibEn9c4v48H3ecyDEgTpduwWNopar989qJ345Zpump?maker=2QygD8bDsfK1XCAnFxFtpPddzbJbamhXvKqcLQ8cELzE")</f>
        <v/>
      </c>
      <c r="M249">
        <f>HYPERLINK("https://dexscreener.com/solana/BiibEn9c4v48H3ecyDEgTpduwWNopar989qJ345Zpump?maker=2QygD8bDsfK1XCAnFxFtpPddzbJbamhXvKqcLQ8cELzE","https://dexscreener.com/solana/BiibEn9c4v48H3ecyDEgTpduwWNopar989qJ345Zpump?maker=2QygD8bDsfK1XCAnFxFtpPddzbJbamhXvKqcLQ8cELzE")</f>
        <v/>
      </c>
    </row>
    <row r="250">
      <c r="A250" t="inlineStr">
        <is>
          <t>C7suB9LZa1hurCUcoSqYo8BWsd2n9DKetH5Th3ZQpump</t>
        </is>
      </c>
      <c r="B250" t="inlineStr">
        <is>
          <t>PUMPDOG</t>
        </is>
      </c>
      <c r="C250" t="n">
        <v>21</v>
      </c>
      <c r="D250" t="n">
        <v>-0.138</v>
      </c>
      <c r="E250" t="n">
        <v>-1</v>
      </c>
      <c r="F250" t="n">
        <v>1.45</v>
      </c>
      <c r="G250" t="n">
        <v>1.31</v>
      </c>
      <c r="H250" t="n">
        <v>1</v>
      </c>
      <c r="I250" t="n">
        <v>1</v>
      </c>
      <c r="J250" t="n">
        <v>-1</v>
      </c>
      <c r="K250" t="n">
        <v>-1</v>
      </c>
      <c r="L250">
        <f>HYPERLINK("https://www.defined.fi/sol/C7suB9LZa1hurCUcoSqYo8BWsd2n9DKetH5Th3ZQpump?maker=2QygD8bDsfK1XCAnFxFtpPddzbJbamhXvKqcLQ8cELzE","https://www.defined.fi/sol/C7suB9LZa1hurCUcoSqYo8BWsd2n9DKetH5Th3ZQpump?maker=2QygD8bDsfK1XCAnFxFtpPddzbJbamhXvKqcLQ8cELzE")</f>
        <v/>
      </c>
      <c r="M250">
        <f>HYPERLINK("https://dexscreener.com/solana/C7suB9LZa1hurCUcoSqYo8BWsd2n9DKetH5Th3ZQpump?maker=2QygD8bDsfK1XCAnFxFtpPddzbJbamhXvKqcLQ8cELzE","https://dexscreener.com/solana/C7suB9LZa1hurCUcoSqYo8BWsd2n9DKetH5Th3ZQpump?maker=2QygD8bDsfK1XCAnFxFtpPddzbJbamhXvKqcLQ8cELzE")</f>
        <v/>
      </c>
    </row>
    <row r="251">
      <c r="A251" t="inlineStr">
        <is>
          <t>BLaXGcNi4VFoUEqV8QkrrAXEqzAaDyRzCmV9WbWLpump</t>
        </is>
      </c>
      <c r="B251" t="inlineStr">
        <is>
          <t>Emmanuel</t>
        </is>
      </c>
      <c r="C251" t="n">
        <v>21</v>
      </c>
      <c r="D251" t="n">
        <v>-0.045</v>
      </c>
      <c r="E251" t="n">
        <v>-1</v>
      </c>
      <c r="F251" t="n">
        <v>1.21</v>
      </c>
      <c r="G251" t="n">
        <v>1.16</v>
      </c>
      <c r="H251" t="n">
        <v>1</v>
      </c>
      <c r="I251" t="n">
        <v>1</v>
      </c>
      <c r="J251" t="n">
        <v>-1</v>
      </c>
      <c r="K251" t="n">
        <v>-1</v>
      </c>
      <c r="L251">
        <f>HYPERLINK("https://www.defined.fi/sol/BLaXGcNi4VFoUEqV8QkrrAXEqzAaDyRzCmV9WbWLpump?maker=2QygD8bDsfK1XCAnFxFtpPddzbJbamhXvKqcLQ8cELzE","https://www.defined.fi/sol/BLaXGcNi4VFoUEqV8QkrrAXEqzAaDyRzCmV9WbWLpump?maker=2QygD8bDsfK1XCAnFxFtpPddzbJbamhXvKqcLQ8cELzE")</f>
        <v/>
      </c>
      <c r="M251">
        <f>HYPERLINK("https://dexscreener.com/solana/BLaXGcNi4VFoUEqV8QkrrAXEqzAaDyRzCmV9WbWLpump?maker=2QygD8bDsfK1XCAnFxFtpPddzbJbamhXvKqcLQ8cELzE","https://dexscreener.com/solana/BLaXGcNi4VFoUEqV8QkrrAXEqzAaDyRzCmV9WbWLpump?maker=2QygD8bDsfK1XCAnFxFtpPddzbJbamhXvKqcLQ8cELzE")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2024-10-20T15:37:34Z</dcterms:created>
  <dcterms:modified xsi:type="dcterms:W3CDTF">2024-10-20T15:37:35Z</dcterms:modified>
</cp:coreProperties>
</file>