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M196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tokenaddress</t>
        </is>
      </c>
      <c r="B1" s="1" t="inlineStr">
        <is>
          <t>tokenname</t>
        </is>
      </c>
      <c r="C1" s="1" t="inlineStr">
        <is>
          <t>last_active</t>
        </is>
      </c>
      <c r="D1" s="1" t="inlineStr">
        <is>
          <t>profit_eth</t>
        </is>
      </c>
      <c r="E1" s="1" t="inlineStr">
        <is>
          <t>profit_percent</t>
        </is>
      </c>
      <c r="F1" s="1" t="inlineStr">
        <is>
          <t>buy_eth</t>
        </is>
      </c>
      <c r="G1" s="1" t="inlineStr">
        <is>
          <t>sell_eth</t>
        </is>
      </c>
      <c r="H1" s="1" t="inlineStr">
        <is>
          <t>30d_txns_buy</t>
        </is>
      </c>
      <c r="I1" s="1" t="inlineStr">
        <is>
          <t>30d_txns_sell</t>
        </is>
      </c>
      <c r="J1" s="1" t="inlineStr">
        <is>
          <t>isnengen</t>
        </is>
      </c>
      <c r="K1" s="1" t="inlineStr">
        <is>
          <t>beizhu</t>
        </is>
      </c>
      <c r="L1" s="1" t="inlineStr">
        <is>
          <t>definedurl</t>
        </is>
      </c>
      <c r="M1" s="1" t="inlineStr">
        <is>
          <t>dexurl</t>
        </is>
      </c>
    </row>
    <row r="2">
      <c r="A2" t="inlineStr">
        <is>
          <t>BVoFXcjNSQ8fHGNc2aeS52rLXwag52PHK2aQJsrkpump</t>
        </is>
      </c>
      <c r="B2" t="inlineStr">
        <is>
          <t>CCRU</t>
        </is>
      </c>
      <c r="C2" t="n">
        <v>0</v>
      </c>
      <c r="D2" t="n">
        <v>13.13</v>
      </c>
      <c r="E2" t="n">
        <v>0.23</v>
      </c>
      <c r="F2" t="n">
        <v>58.04</v>
      </c>
      <c r="G2" t="n">
        <v>70.68000000000001</v>
      </c>
      <c r="H2" t="n">
        <v>1</v>
      </c>
      <c r="I2" t="n">
        <v>1</v>
      </c>
      <c r="J2" t="n">
        <v>-1</v>
      </c>
      <c r="K2" t="n">
        <v>-1</v>
      </c>
      <c r="L2">
        <f>HYPERLINK("https://www.defined.fi/sol/BVoFXcjNSQ8fHGNc2aeS52rLXwag52PHK2aQJsrkpump?maker=2MbgWbgvXfDfAqCzHj4ur4eWJSZjcsfXC2Zg2BhKnMjR","https://www.defined.fi/sol/BVoFXcjNSQ8fHGNc2aeS52rLXwag52PHK2aQJsrkpump?maker=2MbgWbgvXfDfAqCzHj4ur4eWJSZjcsfXC2Zg2BhKnMjR")</f>
        <v/>
      </c>
      <c r="M2">
        <f>HYPERLINK("https://dexscreener.com/solana/BVoFXcjNSQ8fHGNc2aeS52rLXwag52PHK2aQJsrkpump?maker=2MbgWbgvXfDfAqCzHj4ur4eWJSZjcsfXC2Zg2BhKnMjR","https://dexscreener.com/solana/BVoFXcjNSQ8fHGNc2aeS52rLXwag52PHK2aQJsrkpump?maker=2MbgWbgvXfDfAqCzHj4ur4eWJSZjcsfXC2Zg2BhKnMjR")</f>
        <v/>
      </c>
    </row>
    <row r="3">
      <c r="A3" t="inlineStr">
        <is>
          <t>4qNX615pV1oufdodNoiBzUsrUE3ww57DYg6LsUtupump</t>
        </is>
      </c>
      <c r="B3" t="inlineStr">
        <is>
          <t>CLAUDIUS</t>
        </is>
      </c>
      <c r="C3" t="n">
        <v>0</v>
      </c>
      <c r="D3" t="n">
        <v>-35.2</v>
      </c>
      <c r="E3" t="n">
        <v>-0.19</v>
      </c>
      <c r="F3" t="n">
        <v>183.89</v>
      </c>
      <c r="G3" t="n">
        <v>102.36</v>
      </c>
      <c r="H3" t="n">
        <v>6</v>
      </c>
      <c r="I3" t="n">
        <v>4</v>
      </c>
      <c r="J3" t="n">
        <v>-1</v>
      </c>
      <c r="K3" t="n">
        <v>-1</v>
      </c>
      <c r="L3">
        <f>HYPERLINK("https://www.defined.fi/sol/4qNX615pV1oufdodNoiBzUsrUE3ww57DYg6LsUtupump?maker=2MbgWbgvXfDfAqCzHj4ur4eWJSZjcsfXC2Zg2BhKnMjR","https://www.defined.fi/sol/4qNX615pV1oufdodNoiBzUsrUE3ww57DYg6LsUtupump?maker=2MbgWbgvXfDfAqCzHj4ur4eWJSZjcsfXC2Zg2BhKnMjR")</f>
        <v/>
      </c>
      <c r="M3">
        <f>HYPERLINK("https://dexscreener.com/solana/4qNX615pV1oufdodNoiBzUsrUE3ww57DYg6LsUtupump?maker=2MbgWbgvXfDfAqCzHj4ur4eWJSZjcsfXC2Zg2BhKnMjR","https://dexscreener.com/solana/4qNX615pV1oufdodNoiBzUsrUE3ww57DYg6LsUtupump?maker=2MbgWbgvXfDfAqCzHj4ur4eWJSZjcsfXC2Zg2BhKnMjR")</f>
        <v/>
      </c>
    </row>
    <row r="4">
      <c r="A4" t="inlineStr">
        <is>
          <t>GJAFwWjJ3vnTsrQVabjBVK2TYB1YtRCQXRDfDgUnpump</t>
        </is>
      </c>
      <c r="B4" t="inlineStr">
        <is>
          <t>ACT</t>
        </is>
      </c>
      <c r="C4" t="n">
        <v>0</v>
      </c>
      <c r="D4" t="n">
        <v>26.92</v>
      </c>
      <c r="E4" t="n">
        <v>0.15</v>
      </c>
      <c r="F4" t="n">
        <v>183.2</v>
      </c>
      <c r="G4" t="n">
        <v>208.66</v>
      </c>
      <c r="H4" t="n">
        <v>10</v>
      </c>
      <c r="I4" t="n">
        <v>11</v>
      </c>
      <c r="J4" t="n">
        <v>-1</v>
      </c>
      <c r="K4" t="n">
        <v>-1</v>
      </c>
      <c r="L4">
        <f>HYPERLINK("https://www.defined.fi/sol/GJAFwWjJ3vnTsrQVabjBVK2TYB1YtRCQXRDfDgUnpump?maker=2MbgWbgvXfDfAqCzHj4ur4eWJSZjcsfXC2Zg2BhKnMjR","https://www.defined.fi/sol/GJAFwWjJ3vnTsrQVabjBVK2TYB1YtRCQXRDfDgUnpump?maker=2MbgWbgvXfDfAqCzHj4ur4eWJSZjcsfXC2Zg2BhKnMjR")</f>
        <v/>
      </c>
      <c r="M4">
        <f>HYPERLINK("https://dexscreener.com/solana/GJAFwWjJ3vnTsrQVabjBVK2TYB1YtRCQXRDfDgUnpump?maker=2MbgWbgvXfDfAqCzHj4ur4eWJSZjcsfXC2Zg2BhKnMjR","https://dexscreener.com/solana/GJAFwWjJ3vnTsrQVabjBVK2TYB1YtRCQXRDfDgUnpump?maker=2MbgWbgvXfDfAqCzHj4ur4eWJSZjcsfXC2Zg2BhKnMjR")</f>
        <v/>
      </c>
    </row>
    <row r="5">
      <c r="A5" t="inlineStr">
        <is>
          <t>2KgAN8nLAU74wjiyKi85m4ZT6Z9MtqrUTGfse8Xapump</t>
        </is>
      </c>
      <c r="B5" t="inlineStr">
        <is>
          <t>SHEGEN</t>
        </is>
      </c>
      <c r="C5" t="n">
        <v>0</v>
      </c>
      <c r="D5" t="n">
        <v>-1.06</v>
      </c>
      <c r="E5" t="n">
        <v>-0.04</v>
      </c>
      <c r="F5" t="n">
        <v>30.38</v>
      </c>
      <c r="G5" t="n">
        <v>29.05</v>
      </c>
      <c r="H5" t="n">
        <v>3</v>
      </c>
      <c r="I5" t="n">
        <v>2</v>
      </c>
      <c r="J5" t="n">
        <v>-1</v>
      </c>
      <c r="K5" t="n">
        <v>-1</v>
      </c>
      <c r="L5">
        <f>HYPERLINK("https://www.defined.fi/sol/2KgAN8nLAU74wjiyKi85m4ZT6Z9MtqrUTGfse8Xapump?maker=2MbgWbgvXfDfAqCzHj4ur4eWJSZjcsfXC2Zg2BhKnMjR","https://www.defined.fi/sol/2KgAN8nLAU74wjiyKi85m4ZT6Z9MtqrUTGfse8Xapump?maker=2MbgWbgvXfDfAqCzHj4ur4eWJSZjcsfXC2Zg2BhKnMjR")</f>
        <v/>
      </c>
      <c r="M5">
        <f>HYPERLINK("https://dexscreener.com/solana/2KgAN8nLAU74wjiyKi85m4ZT6Z9MtqrUTGfse8Xapump?maker=2MbgWbgvXfDfAqCzHj4ur4eWJSZjcsfXC2Zg2BhKnMjR","https://dexscreener.com/solana/2KgAN8nLAU74wjiyKi85m4ZT6Z9MtqrUTGfse8Xapump?maker=2MbgWbgvXfDfAqCzHj4ur4eWJSZjcsfXC2Zg2BhKnMjR")</f>
        <v/>
      </c>
    </row>
    <row r="6">
      <c r="A6" t="inlineStr">
        <is>
          <t>vyPu3cip3jEDPqkigX92LcLdwyaFxmbg7UJmSVipump</t>
        </is>
      </c>
      <c r="B6" t="inlineStr">
        <is>
          <t>Novus</t>
        </is>
      </c>
      <c r="C6" t="n">
        <v>0</v>
      </c>
      <c r="D6" t="n">
        <v>-5.81</v>
      </c>
      <c r="E6" t="n">
        <v>-0.33</v>
      </c>
      <c r="F6" t="n">
        <v>17.93</v>
      </c>
      <c r="G6" t="n">
        <v>12.02</v>
      </c>
      <c r="H6" t="n">
        <v>2</v>
      </c>
      <c r="I6" t="n">
        <v>2</v>
      </c>
      <c r="J6" t="n">
        <v>-1</v>
      </c>
      <c r="K6" t="n">
        <v>-1</v>
      </c>
      <c r="L6">
        <f>HYPERLINK("https://www.defined.fi/sol/vyPu3cip3jEDPqkigX92LcLdwyaFxmbg7UJmSVipump?maker=2MbgWbgvXfDfAqCzHj4ur4eWJSZjcsfXC2Zg2BhKnMjR","https://www.defined.fi/sol/vyPu3cip3jEDPqkigX92LcLdwyaFxmbg7UJmSVipump?maker=2MbgWbgvXfDfAqCzHj4ur4eWJSZjcsfXC2Zg2BhKnMjR")</f>
        <v/>
      </c>
      <c r="M6">
        <f>HYPERLINK("https://dexscreener.com/solana/vyPu3cip3jEDPqkigX92LcLdwyaFxmbg7UJmSVipump?maker=2MbgWbgvXfDfAqCzHj4ur4eWJSZjcsfXC2Zg2BhKnMjR","https://dexscreener.com/solana/vyPu3cip3jEDPqkigX92LcLdwyaFxmbg7UJmSVipump?maker=2MbgWbgvXfDfAqCzHj4ur4eWJSZjcsfXC2Zg2BhKnMjR")</f>
        <v/>
      </c>
    </row>
    <row r="7">
      <c r="A7" t="inlineStr">
        <is>
          <t>EjYm7bAPPkeYQoUBRf2HF8xEqNbztahJBHuPxGPkpump</t>
        </is>
      </c>
      <c r="B7" t="inlineStr">
        <is>
          <t>Aeon</t>
        </is>
      </c>
      <c r="C7" t="n">
        <v>0</v>
      </c>
      <c r="D7" t="n">
        <v>-2.16</v>
      </c>
      <c r="E7" t="n">
        <v>-0.95</v>
      </c>
      <c r="F7" t="n">
        <v>2.28</v>
      </c>
      <c r="G7" t="n">
        <v>0</v>
      </c>
      <c r="H7" t="n">
        <v>2</v>
      </c>
      <c r="I7" t="n">
        <v>0</v>
      </c>
      <c r="J7" t="n">
        <v>-1</v>
      </c>
      <c r="K7" t="n">
        <v>-1</v>
      </c>
      <c r="L7">
        <f>HYPERLINK("https://www.defined.fi/sol/EjYm7bAPPkeYQoUBRf2HF8xEqNbztahJBHuPxGPkpump?maker=2MbgWbgvXfDfAqCzHj4ur4eWJSZjcsfXC2Zg2BhKnMjR","https://www.defined.fi/sol/EjYm7bAPPkeYQoUBRf2HF8xEqNbztahJBHuPxGPkpump?maker=2MbgWbgvXfDfAqCzHj4ur4eWJSZjcsfXC2Zg2BhKnMjR")</f>
        <v/>
      </c>
      <c r="M7">
        <f>HYPERLINK("https://dexscreener.com/solana/EjYm7bAPPkeYQoUBRf2HF8xEqNbztahJBHuPxGPkpump?maker=2MbgWbgvXfDfAqCzHj4ur4eWJSZjcsfXC2Zg2BhKnMjR","https://dexscreener.com/solana/EjYm7bAPPkeYQoUBRf2HF8xEqNbztahJBHuPxGPkpump?maker=2MbgWbgvXfDfAqCzHj4ur4eWJSZjcsfXC2Zg2BhKnMjR")</f>
        <v/>
      </c>
    </row>
    <row r="8">
      <c r="A8" t="inlineStr">
        <is>
          <t>2Va6vL6Azi2UvwEuKkFubRJFjPNPLqjs44Ue42HBpump</t>
        </is>
      </c>
      <c r="B8" t="inlineStr">
        <is>
          <t>LEGION</t>
        </is>
      </c>
      <c r="C8" t="n">
        <v>0</v>
      </c>
      <c r="D8" t="n">
        <v>-0.735</v>
      </c>
      <c r="E8" t="n">
        <v>-0.83</v>
      </c>
      <c r="F8" t="n">
        <v>0.894</v>
      </c>
      <c r="G8" t="n">
        <v>0.152</v>
      </c>
      <c r="H8" t="n">
        <v>1</v>
      </c>
      <c r="I8" t="n">
        <v>1</v>
      </c>
      <c r="J8" t="n">
        <v>-1</v>
      </c>
      <c r="K8" t="n">
        <v>-1</v>
      </c>
      <c r="L8">
        <f>HYPERLINK("https://www.defined.fi/sol/2Va6vL6Azi2UvwEuKkFubRJFjPNPLqjs44Ue42HBpump?maker=2MbgWbgvXfDfAqCzHj4ur4eWJSZjcsfXC2Zg2BhKnMjR","https://www.defined.fi/sol/2Va6vL6Azi2UvwEuKkFubRJFjPNPLqjs44Ue42HBpump?maker=2MbgWbgvXfDfAqCzHj4ur4eWJSZjcsfXC2Zg2BhKnMjR")</f>
        <v/>
      </c>
      <c r="M8">
        <f>HYPERLINK("https://dexscreener.com/solana/2Va6vL6Azi2UvwEuKkFubRJFjPNPLqjs44Ue42HBpump?maker=2MbgWbgvXfDfAqCzHj4ur4eWJSZjcsfXC2Zg2BhKnMjR","https://dexscreener.com/solana/2Va6vL6Azi2UvwEuKkFubRJFjPNPLqjs44Ue42HBpump?maker=2MbgWbgvXfDfAqCzHj4ur4eWJSZjcsfXC2Zg2BhKnMjR")</f>
        <v/>
      </c>
    </row>
    <row r="9">
      <c r="A9" t="inlineStr">
        <is>
          <t>2tBPEZp3uChtKvdKhWgaA8AsqK3J6Mvt8w7XQo39pump</t>
        </is>
      </c>
      <c r="B9" t="inlineStr">
        <is>
          <t>maxy</t>
        </is>
      </c>
      <c r="C9" t="n">
        <v>0</v>
      </c>
      <c r="D9" t="n">
        <v>-10.72</v>
      </c>
      <c r="E9" t="n">
        <v>-0.74</v>
      </c>
      <c r="F9" t="n">
        <v>14.5</v>
      </c>
      <c r="G9" t="n">
        <v>3.66</v>
      </c>
      <c r="H9" t="n">
        <v>1</v>
      </c>
      <c r="I9" t="n">
        <v>3</v>
      </c>
      <c r="J9" t="n">
        <v>-1</v>
      </c>
      <c r="K9" t="n">
        <v>-1</v>
      </c>
      <c r="L9">
        <f>HYPERLINK("https://www.defined.fi/sol/2tBPEZp3uChtKvdKhWgaA8AsqK3J6Mvt8w7XQo39pump?maker=2MbgWbgvXfDfAqCzHj4ur4eWJSZjcsfXC2Zg2BhKnMjR","https://www.defined.fi/sol/2tBPEZp3uChtKvdKhWgaA8AsqK3J6Mvt8w7XQo39pump?maker=2MbgWbgvXfDfAqCzHj4ur4eWJSZjcsfXC2Zg2BhKnMjR")</f>
        <v/>
      </c>
      <c r="M9">
        <f>HYPERLINK("https://dexscreener.com/solana/2tBPEZp3uChtKvdKhWgaA8AsqK3J6Mvt8w7XQo39pump?maker=2MbgWbgvXfDfAqCzHj4ur4eWJSZjcsfXC2Zg2BhKnMjR","https://dexscreener.com/solana/2tBPEZp3uChtKvdKhWgaA8AsqK3J6Mvt8w7XQo39pump?maker=2MbgWbgvXfDfAqCzHj4ur4eWJSZjcsfXC2Zg2BhKnMjR")</f>
        <v/>
      </c>
    </row>
    <row r="10">
      <c r="A10" t="inlineStr">
        <is>
          <t>9Kv17GBLARCg2Abp33tzmTqPnR7PoXtsSsvArqi5pump</t>
        </is>
      </c>
      <c r="B10" t="inlineStr">
        <is>
          <t>multiplex</t>
        </is>
      </c>
      <c r="C10" t="n">
        <v>0</v>
      </c>
      <c r="D10" t="n">
        <v>-0.82</v>
      </c>
      <c r="E10" t="n">
        <v>-1</v>
      </c>
      <c r="F10" t="n">
        <v>0.949</v>
      </c>
      <c r="G10" t="n">
        <v>0</v>
      </c>
      <c r="H10" t="n">
        <v>1</v>
      </c>
      <c r="I10" t="n">
        <v>0</v>
      </c>
      <c r="J10" t="n">
        <v>-1</v>
      </c>
      <c r="K10" t="n">
        <v>-1</v>
      </c>
      <c r="L10">
        <f>HYPERLINK("https://www.defined.fi/sol/9Kv17GBLARCg2Abp33tzmTqPnR7PoXtsSsvArqi5pump?maker=2MbgWbgvXfDfAqCzHj4ur4eWJSZjcsfXC2Zg2BhKnMjR","https://www.defined.fi/sol/9Kv17GBLARCg2Abp33tzmTqPnR7PoXtsSsvArqi5pump?maker=2MbgWbgvXfDfAqCzHj4ur4eWJSZjcsfXC2Zg2BhKnMjR")</f>
        <v/>
      </c>
      <c r="M10">
        <f>HYPERLINK("https://dexscreener.com/solana/9Kv17GBLARCg2Abp33tzmTqPnR7PoXtsSsvArqi5pump?maker=2MbgWbgvXfDfAqCzHj4ur4eWJSZjcsfXC2Zg2BhKnMjR","https://dexscreener.com/solana/9Kv17GBLARCg2Abp33tzmTqPnR7PoXtsSsvArqi5pump?maker=2MbgWbgvXfDfAqCzHj4ur4eWJSZjcsfXC2Zg2BhKnMjR")</f>
        <v/>
      </c>
    </row>
    <row r="11">
      <c r="A11" t="inlineStr">
        <is>
          <t>7iagMTDPfNSR5zVcERT1To7A9eaQoz58dJAh42EMHcCC</t>
        </is>
      </c>
      <c r="B11" t="inlineStr">
        <is>
          <t>YAKUB</t>
        </is>
      </c>
      <c r="C11" t="n">
        <v>0</v>
      </c>
      <c r="D11" t="n">
        <v>212.29</v>
      </c>
      <c r="E11" t="n">
        <v>0.34</v>
      </c>
      <c r="F11" t="n">
        <v>705.51</v>
      </c>
      <c r="G11" t="n">
        <v>839.77</v>
      </c>
      <c r="H11" t="n">
        <v>25</v>
      </c>
      <c r="I11" t="n">
        <v>36</v>
      </c>
      <c r="J11" t="n">
        <v>-1</v>
      </c>
      <c r="K11" t="n">
        <v>-1</v>
      </c>
      <c r="L11">
        <f>HYPERLINK("https://www.defined.fi/sol/7iagMTDPfNSR5zVcERT1To7A9eaQoz58dJAh42EMHcCC?maker=2MbgWbgvXfDfAqCzHj4ur4eWJSZjcsfXC2Zg2BhKnMjR","https://www.defined.fi/sol/7iagMTDPfNSR5zVcERT1To7A9eaQoz58dJAh42EMHcCC?maker=2MbgWbgvXfDfAqCzHj4ur4eWJSZjcsfXC2Zg2BhKnMjR")</f>
        <v/>
      </c>
      <c r="M11">
        <f>HYPERLINK("https://dexscreener.com/solana/7iagMTDPfNSR5zVcERT1To7A9eaQoz58dJAh42EMHcCC?maker=2MbgWbgvXfDfAqCzHj4ur4eWJSZjcsfXC2Zg2BhKnMjR","https://dexscreener.com/solana/7iagMTDPfNSR5zVcERT1To7A9eaQoz58dJAh42EMHcCC?maker=2MbgWbgvXfDfAqCzHj4ur4eWJSZjcsfXC2Zg2BhKnMjR")</f>
        <v/>
      </c>
    </row>
    <row r="12">
      <c r="A12" t="inlineStr">
        <is>
          <t>EczQGCm9BNGgfC7hV3Wu9voMmka2YLrT6nJmCYFtpump</t>
        </is>
      </c>
      <c r="B12" t="inlineStr">
        <is>
          <t>ADA</t>
        </is>
      </c>
      <c r="C12" t="n">
        <v>0</v>
      </c>
      <c r="D12" t="n">
        <v>-5.73</v>
      </c>
      <c r="E12" t="n">
        <v>-0.75</v>
      </c>
      <c r="F12" t="n">
        <v>7.67</v>
      </c>
      <c r="G12" t="n">
        <v>1.94</v>
      </c>
      <c r="H12" t="n">
        <v>3</v>
      </c>
      <c r="I12" t="n">
        <v>1</v>
      </c>
      <c r="J12" t="n">
        <v>-1</v>
      </c>
      <c r="K12" t="n">
        <v>-1</v>
      </c>
      <c r="L12">
        <f>HYPERLINK("https://www.defined.fi/sol/EczQGCm9BNGgfC7hV3Wu9voMmka2YLrT6nJmCYFtpump?maker=2MbgWbgvXfDfAqCzHj4ur4eWJSZjcsfXC2Zg2BhKnMjR","https://www.defined.fi/sol/EczQGCm9BNGgfC7hV3Wu9voMmka2YLrT6nJmCYFtpump?maker=2MbgWbgvXfDfAqCzHj4ur4eWJSZjcsfXC2Zg2BhKnMjR")</f>
        <v/>
      </c>
      <c r="M12">
        <f>HYPERLINK("https://dexscreener.com/solana/EczQGCm9BNGgfC7hV3Wu9voMmka2YLrT6nJmCYFtpump?maker=2MbgWbgvXfDfAqCzHj4ur4eWJSZjcsfXC2Zg2BhKnMjR","https://dexscreener.com/solana/EczQGCm9BNGgfC7hV3Wu9voMmka2YLrT6nJmCYFtpump?maker=2MbgWbgvXfDfAqCzHj4ur4eWJSZjcsfXC2Zg2BhKnMjR")</f>
        <v/>
      </c>
    </row>
    <row r="13">
      <c r="A13" t="inlineStr">
        <is>
          <t>yJcC48AWnaFQxb4CfZY6U19aQr3Pw6RKVhuGCLVpump</t>
        </is>
      </c>
      <c r="B13" t="inlineStr">
        <is>
          <t>WoTF</t>
        </is>
      </c>
      <c r="C13" t="n">
        <v>0</v>
      </c>
      <c r="D13" t="n">
        <v>3.72</v>
      </c>
      <c r="E13" t="n">
        <v>0.06</v>
      </c>
      <c r="F13" t="n">
        <v>66.20999999999999</v>
      </c>
      <c r="G13" t="n">
        <v>69.62</v>
      </c>
      <c r="H13" t="n">
        <v>8</v>
      </c>
      <c r="I13" t="n">
        <v>6</v>
      </c>
      <c r="J13" t="n">
        <v>-1</v>
      </c>
      <c r="K13" t="n">
        <v>-1</v>
      </c>
      <c r="L13">
        <f>HYPERLINK("https://www.defined.fi/sol/yJcC48AWnaFQxb4CfZY6U19aQr3Pw6RKVhuGCLVpump?maker=2MbgWbgvXfDfAqCzHj4ur4eWJSZjcsfXC2Zg2BhKnMjR","https://www.defined.fi/sol/yJcC48AWnaFQxb4CfZY6U19aQr3Pw6RKVhuGCLVpump?maker=2MbgWbgvXfDfAqCzHj4ur4eWJSZjcsfXC2Zg2BhKnMjR")</f>
        <v/>
      </c>
      <c r="M13">
        <f>HYPERLINK("https://dexscreener.com/solana/yJcC48AWnaFQxb4CfZY6U19aQr3Pw6RKVhuGCLVpump?maker=2MbgWbgvXfDfAqCzHj4ur4eWJSZjcsfXC2Zg2BhKnMjR","https://dexscreener.com/solana/yJcC48AWnaFQxb4CfZY6U19aQr3Pw6RKVhuGCLVpump?maker=2MbgWbgvXfDfAqCzHj4ur4eWJSZjcsfXC2Zg2BhKnMjR")</f>
        <v/>
      </c>
    </row>
    <row r="14">
      <c r="A14" t="inlineStr">
        <is>
          <t>4zdAbkyoYoT2F8ZSt6va4WZrmAwgFCfQsTEUo8zNpump</t>
        </is>
      </c>
      <c r="B14" t="inlineStr">
        <is>
          <t>DIT</t>
        </is>
      </c>
      <c r="C14" t="n">
        <v>0</v>
      </c>
      <c r="D14" t="n">
        <v>-0.006</v>
      </c>
      <c r="E14" t="n">
        <v>-0</v>
      </c>
      <c r="F14" t="n">
        <v>21.14</v>
      </c>
      <c r="G14" t="n">
        <v>21.03</v>
      </c>
      <c r="H14" t="n">
        <v>4</v>
      </c>
      <c r="I14" t="n">
        <v>4</v>
      </c>
      <c r="J14" t="n">
        <v>-1</v>
      </c>
      <c r="K14" t="n">
        <v>-1</v>
      </c>
      <c r="L14">
        <f>HYPERLINK("https://www.defined.fi/sol/4zdAbkyoYoT2F8ZSt6va4WZrmAwgFCfQsTEUo8zNpump?maker=2MbgWbgvXfDfAqCzHj4ur4eWJSZjcsfXC2Zg2BhKnMjR","https://www.defined.fi/sol/4zdAbkyoYoT2F8ZSt6va4WZrmAwgFCfQsTEUo8zNpump?maker=2MbgWbgvXfDfAqCzHj4ur4eWJSZjcsfXC2Zg2BhKnMjR")</f>
        <v/>
      </c>
      <c r="M14">
        <f>HYPERLINK("https://dexscreener.com/solana/4zdAbkyoYoT2F8ZSt6va4WZrmAwgFCfQsTEUo8zNpump?maker=2MbgWbgvXfDfAqCzHj4ur4eWJSZjcsfXC2Zg2BhKnMjR","https://dexscreener.com/solana/4zdAbkyoYoT2F8ZSt6va4WZrmAwgFCfQsTEUo8zNpump?maker=2MbgWbgvXfDfAqCzHj4ur4eWJSZjcsfXC2Zg2BhKnMjR")</f>
        <v/>
      </c>
    </row>
    <row r="15">
      <c r="A15" t="inlineStr">
        <is>
          <t>7FpRrGxukh83X2x15N7A2t6v5jPekx96udNKUEb8pump</t>
        </is>
      </c>
      <c r="B15" t="inlineStr">
        <is>
          <t>Silphium</t>
        </is>
      </c>
      <c r="C15" t="n">
        <v>0</v>
      </c>
      <c r="D15" t="n">
        <v>-2.71</v>
      </c>
      <c r="E15" t="n">
        <v>-0.92</v>
      </c>
      <c r="F15" t="n">
        <v>2.94</v>
      </c>
      <c r="G15" t="n">
        <v>0.232</v>
      </c>
      <c r="H15" t="n">
        <v>1</v>
      </c>
      <c r="I15" t="n">
        <v>1</v>
      </c>
      <c r="J15" t="n">
        <v>-1</v>
      </c>
      <c r="K15" t="n">
        <v>-1</v>
      </c>
      <c r="L15">
        <f>HYPERLINK("https://www.defined.fi/sol/7FpRrGxukh83X2x15N7A2t6v5jPekx96udNKUEb8pump?maker=2MbgWbgvXfDfAqCzHj4ur4eWJSZjcsfXC2Zg2BhKnMjR","https://www.defined.fi/sol/7FpRrGxukh83X2x15N7A2t6v5jPekx96udNKUEb8pump?maker=2MbgWbgvXfDfAqCzHj4ur4eWJSZjcsfXC2Zg2BhKnMjR")</f>
        <v/>
      </c>
      <c r="M15">
        <f>HYPERLINK("https://dexscreener.com/solana/7FpRrGxukh83X2x15N7A2t6v5jPekx96udNKUEb8pump?maker=2MbgWbgvXfDfAqCzHj4ur4eWJSZjcsfXC2Zg2BhKnMjR","https://dexscreener.com/solana/7FpRrGxukh83X2x15N7A2t6v5jPekx96udNKUEb8pump?maker=2MbgWbgvXfDfAqCzHj4ur4eWJSZjcsfXC2Zg2BhKnMjR")</f>
        <v/>
      </c>
    </row>
    <row r="16">
      <c r="A16" t="inlineStr">
        <is>
          <t>4irSWbZoW1FJZ9vUJ9AoNshFhdNASZadDNqhMBcepump</t>
        </is>
      </c>
      <c r="B16" t="inlineStr">
        <is>
          <t>GROK</t>
        </is>
      </c>
      <c r="C16" t="n">
        <v>0</v>
      </c>
      <c r="D16" t="n">
        <v>-0.675</v>
      </c>
      <c r="E16" t="n">
        <v>-0.6899999999999999</v>
      </c>
      <c r="F16" t="n">
        <v>0.984</v>
      </c>
      <c r="G16" t="n">
        <v>0.308</v>
      </c>
      <c r="H16" t="n">
        <v>1</v>
      </c>
      <c r="I16" t="n">
        <v>1</v>
      </c>
      <c r="J16" t="n">
        <v>-1</v>
      </c>
      <c r="K16" t="n">
        <v>-1</v>
      </c>
      <c r="L16">
        <f>HYPERLINK("https://www.defined.fi/sol/4irSWbZoW1FJZ9vUJ9AoNshFhdNASZadDNqhMBcepump?maker=2MbgWbgvXfDfAqCzHj4ur4eWJSZjcsfXC2Zg2BhKnMjR","https://www.defined.fi/sol/4irSWbZoW1FJZ9vUJ9AoNshFhdNASZadDNqhMBcepump?maker=2MbgWbgvXfDfAqCzHj4ur4eWJSZjcsfXC2Zg2BhKnMjR")</f>
        <v/>
      </c>
      <c r="M16">
        <f>HYPERLINK("https://dexscreener.com/solana/4irSWbZoW1FJZ9vUJ9AoNshFhdNASZadDNqhMBcepump?maker=2MbgWbgvXfDfAqCzHj4ur4eWJSZjcsfXC2Zg2BhKnMjR","https://dexscreener.com/solana/4irSWbZoW1FJZ9vUJ9AoNshFhdNASZadDNqhMBcepump?maker=2MbgWbgvXfDfAqCzHj4ur4eWJSZjcsfXC2Zg2BhKnMjR")</f>
        <v/>
      </c>
    </row>
    <row r="17">
      <c r="A17" t="inlineStr">
        <is>
          <t>BmoisRvhTBiFWuPLNrtEPZEAkdeDNyZgTmQ9jg1Bpump</t>
        </is>
      </c>
      <c r="B17" t="inlineStr">
        <is>
          <t>QUBIT</t>
        </is>
      </c>
      <c r="C17" t="n">
        <v>0</v>
      </c>
      <c r="D17" t="n">
        <v>2.49</v>
      </c>
      <c r="E17" t="n">
        <v>1.28</v>
      </c>
      <c r="F17" t="n">
        <v>1.95</v>
      </c>
      <c r="G17" t="n">
        <v>4.44</v>
      </c>
      <c r="H17" t="n">
        <v>1</v>
      </c>
      <c r="I17" t="n">
        <v>2</v>
      </c>
      <c r="J17" t="n">
        <v>-1</v>
      </c>
      <c r="K17" t="n">
        <v>-1</v>
      </c>
      <c r="L17">
        <f>HYPERLINK("https://www.defined.fi/sol/BmoisRvhTBiFWuPLNrtEPZEAkdeDNyZgTmQ9jg1Bpump?maker=2MbgWbgvXfDfAqCzHj4ur4eWJSZjcsfXC2Zg2BhKnMjR","https://www.defined.fi/sol/BmoisRvhTBiFWuPLNrtEPZEAkdeDNyZgTmQ9jg1Bpump?maker=2MbgWbgvXfDfAqCzHj4ur4eWJSZjcsfXC2Zg2BhKnMjR")</f>
        <v/>
      </c>
      <c r="M17">
        <f>HYPERLINK("https://dexscreener.com/solana/BmoisRvhTBiFWuPLNrtEPZEAkdeDNyZgTmQ9jg1Bpump?maker=2MbgWbgvXfDfAqCzHj4ur4eWJSZjcsfXC2Zg2BhKnMjR","https://dexscreener.com/solana/BmoisRvhTBiFWuPLNrtEPZEAkdeDNyZgTmQ9jg1Bpump?maker=2MbgWbgvXfDfAqCzHj4ur4eWJSZjcsfXC2Zg2BhKnMjR")</f>
        <v/>
      </c>
    </row>
    <row r="18">
      <c r="A18" t="inlineStr">
        <is>
          <t>AAb1t81BttsFwyfDq1Pkf954yeebYVQkZPctqKxopump</t>
        </is>
      </c>
      <c r="B18" t="inlineStr">
        <is>
          <t>QTOL</t>
        </is>
      </c>
      <c r="C18" t="n">
        <v>0</v>
      </c>
      <c r="D18" t="n">
        <v>-0.86</v>
      </c>
      <c r="E18" t="n">
        <v>-0.9</v>
      </c>
      <c r="F18" t="n">
        <v>0.959</v>
      </c>
      <c r="G18" t="n">
        <v>0.099</v>
      </c>
      <c r="H18" t="n">
        <v>1</v>
      </c>
      <c r="I18" t="n">
        <v>1</v>
      </c>
      <c r="J18" t="n">
        <v>-1</v>
      </c>
      <c r="K18" t="n">
        <v>-1</v>
      </c>
      <c r="L18">
        <f>HYPERLINK("https://www.defined.fi/sol/AAb1t81BttsFwyfDq1Pkf954yeebYVQkZPctqKxopump?maker=2MbgWbgvXfDfAqCzHj4ur4eWJSZjcsfXC2Zg2BhKnMjR","https://www.defined.fi/sol/AAb1t81BttsFwyfDq1Pkf954yeebYVQkZPctqKxopump?maker=2MbgWbgvXfDfAqCzHj4ur4eWJSZjcsfXC2Zg2BhKnMjR")</f>
        <v/>
      </c>
      <c r="M18">
        <f>HYPERLINK("https://dexscreener.com/solana/AAb1t81BttsFwyfDq1Pkf954yeebYVQkZPctqKxopump?maker=2MbgWbgvXfDfAqCzHj4ur4eWJSZjcsfXC2Zg2BhKnMjR","https://dexscreener.com/solana/AAb1t81BttsFwyfDq1Pkf954yeebYVQkZPctqKxopump?maker=2MbgWbgvXfDfAqCzHj4ur4eWJSZjcsfXC2Zg2BhKnMjR")</f>
        <v/>
      </c>
    </row>
    <row r="19">
      <c r="A19" t="inlineStr">
        <is>
          <t>G3FiM6eYqVVVSwKT183kBAbCcLMkZQYnq9bwwnT6pump</t>
        </is>
      </c>
      <c r="B19" t="inlineStr">
        <is>
          <t>RAFTAI</t>
        </is>
      </c>
      <c r="C19" t="n">
        <v>0</v>
      </c>
      <c r="D19" t="n">
        <v>-2.29</v>
      </c>
      <c r="E19" t="n">
        <v>-0.7</v>
      </c>
      <c r="F19" t="n">
        <v>3.26</v>
      </c>
      <c r="G19" t="n">
        <v>0.959</v>
      </c>
      <c r="H19" t="n">
        <v>3</v>
      </c>
      <c r="I19" t="n">
        <v>1</v>
      </c>
      <c r="J19" t="n">
        <v>-1</v>
      </c>
      <c r="K19" t="n">
        <v>-1</v>
      </c>
      <c r="L19">
        <f>HYPERLINK("https://www.defined.fi/sol/G3FiM6eYqVVVSwKT183kBAbCcLMkZQYnq9bwwnT6pump?maker=2MbgWbgvXfDfAqCzHj4ur4eWJSZjcsfXC2Zg2BhKnMjR","https://www.defined.fi/sol/G3FiM6eYqVVVSwKT183kBAbCcLMkZQYnq9bwwnT6pump?maker=2MbgWbgvXfDfAqCzHj4ur4eWJSZjcsfXC2Zg2BhKnMjR")</f>
        <v/>
      </c>
      <c r="M19">
        <f>HYPERLINK("https://dexscreener.com/solana/G3FiM6eYqVVVSwKT183kBAbCcLMkZQYnq9bwwnT6pump?maker=2MbgWbgvXfDfAqCzHj4ur4eWJSZjcsfXC2Zg2BhKnMjR","https://dexscreener.com/solana/G3FiM6eYqVVVSwKT183kBAbCcLMkZQYnq9bwwnT6pump?maker=2MbgWbgvXfDfAqCzHj4ur4eWJSZjcsfXC2Zg2BhKnMjR")</f>
        <v/>
      </c>
    </row>
    <row r="20">
      <c r="A20" t="inlineStr">
        <is>
          <t>DQ8C36Zbjqk1q2E89thZa8mJXbP3DnMP45Mu87J7pump</t>
        </is>
      </c>
      <c r="B20" t="inlineStr">
        <is>
          <t>donut</t>
        </is>
      </c>
      <c r="C20" t="n">
        <v>0</v>
      </c>
      <c r="D20" t="n">
        <v>0.52</v>
      </c>
      <c r="E20" t="n">
        <v>0.4</v>
      </c>
      <c r="F20" t="n">
        <v>1.3</v>
      </c>
      <c r="G20" t="n">
        <v>1.81</v>
      </c>
      <c r="H20" t="n">
        <v>1</v>
      </c>
      <c r="I20" t="n">
        <v>2</v>
      </c>
      <c r="J20" t="n">
        <v>-1</v>
      </c>
      <c r="K20" t="n">
        <v>-1</v>
      </c>
      <c r="L20">
        <f>HYPERLINK("https://www.defined.fi/sol/DQ8C36Zbjqk1q2E89thZa8mJXbP3DnMP45Mu87J7pump?maker=2MbgWbgvXfDfAqCzHj4ur4eWJSZjcsfXC2Zg2BhKnMjR","https://www.defined.fi/sol/DQ8C36Zbjqk1q2E89thZa8mJXbP3DnMP45Mu87J7pump?maker=2MbgWbgvXfDfAqCzHj4ur4eWJSZjcsfXC2Zg2BhKnMjR")</f>
        <v/>
      </c>
      <c r="M20">
        <f>HYPERLINK("https://dexscreener.com/solana/DQ8C36Zbjqk1q2E89thZa8mJXbP3DnMP45Mu87J7pump?maker=2MbgWbgvXfDfAqCzHj4ur4eWJSZjcsfXC2Zg2BhKnMjR","https://dexscreener.com/solana/DQ8C36Zbjqk1q2E89thZa8mJXbP3DnMP45Mu87J7pump?maker=2MbgWbgvXfDfAqCzHj4ur4eWJSZjcsfXC2Zg2BhKnMjR")</f>
        <v/>
      </c>
    </row>
    <row r="21">
      <c r="A21" t="inlineStr">
        <is>
          <t>FhdFGZzg2cH6fJcLYgKCQ57Ny782zAbkgnGgz89Tpump</t>
        </is>
      </c>
      <c r="B21" t="inlineStr">
        <is>
          <t>0x440x46</t>
        </is>
      </c>
      <c r="C21" t="n">
        <v>0</v>
      </c>
      <c r="D21" t="n">
        <v>2.08</v>
      </c>
      <c r="E21" t="n">
        <v>0.61</v>
      </c>
      <c r="F21" t="n">
        <v>3.42</v>
      </c>
      <c r="G21" t="n">
        <v>5.47</v>
      </c>
      <c r="H21" t="n">
        <v>3</v>
      </c>
      <c r="I21" t="n">
        <v>3</v>
      </c>
      <c r="J21" t="n">
        <v>-1</v>
      </c>
      <c r="K21" t="n">
        <v>-1</v>
      </c>
      <c r="L21">
        <f>HYPERLINK("https://www.defined.fi/sol/FhdFGZzg2cH6fJcLYgKCQ57Ny782zAbkgnGgz89Tpump?maker=2MbgWbgvXfDfAqCzHj4ur4eWJSZjcsfXC2Zg2BhKnMjR","https://www.defined.fi/sol/FhdFGZzg2cH6fJcLYgKCQ57Ny782zAbkgnGgz89Tpump?maker=2MbgWbgvXfDfAqCzHj4ur4eWJSZjcsfXC2Zg2BhKnMjR")</f>
        <v/>
      </c>
      <c r="M21">
        <f>HYPERLINK("https://dexscreener.com/solana/FhdFGZzg2cH6fJcLYgKCQ57Ny782zAbkgnGgz89Tpump?maker=2MbgWbgvXfDfAqCzHj4ur4eWJSZjcsfXC2Zg2BhKnMjR","https://dexscreener.com/solana/FhdFGZzg2cH6fJcLYgKCQ57Ny782zAbkgnGgz89Tpump?maker=2MbgWbgvXfDfAqCzHj4ur4eWJSZjcsfXC2Zg2BhKnMjR")</f>
        <v/>
      </c>
    </row>
    <row r="22">
      <c r="A22" t="inlineStr">
        <is>
          <t>BfUfnLMCNwKYamhJXzaxgUmFjrGFHdkjRLAxeaxqpump</t>
        </is>
      </c>
      <c r="B22" t="inlineStr">
        <is>
          <t>CTG</t>
        </is>
      </c>
      <c r="C22" t="n">
        <v>1</v>
      </c>
      <c r="D22" t="n">
        <v>-2.11</v>
      </c>
      <c r="E22" t="n">
        <v>-0.2</v>
      </c>
      <c r="F22" t="n">
        <v>10.81</v>
      </c>
      <c r="G22" t="n">
        <v>8.69</v>
      </c>
      <c r="H22" t="n">
        <v>5</v>
      </c>
      <c r="I22" t="n">
        <v>4</v>
      </c>
      <c r="J22" t="n">
        <v>-1</v>
      </c>
      <c r="K22" t="n">
        <v>-1</v>
      </c>
      <c r="L22">
        <f>HYPERLINK("https://www.defined.fi/sol/BfUfnLMCNwKYamhJXzaxgUmFjrGFHdkjRLAxeaxqpump?maker=2MbgWbgvXfDfAqCzHj4ur4eWJSZjcsfXC2Zg2BhKnMjR","https://www.defined.fi/sol/BfUfnLMCNwKYamhJXzaxgUmFjrGFHdkjRLAxeaxqpump?maker=2MbgWbgvXfDfAqCzHj4ur4eWJSZjcsfXC2Zg2BhKnMjR")</f>
        <v/>
      </c>
      <c r="M22">
        <f>HYPERLINK("https://dexscreener.com/solana/BfUfnLMCNwKYamhJXzaxgUmFjrGFHdkjRLAxeaxqpump?maker=2MbgWbgvXfDfAqCzHj4ur4eWJSZjcsfXC2Zg2BhKnMjR","https://dexscreener.com/solana/BfUfnLMCNwKYamhJXzaxgUmFjrGFHdkjRLAxeaxqpump?maker=2MbgWbgvXfDfAqCzHj4ur4eWJSZjcsfXC2Zg2BhKnMjR")</f>
        <v/>
      </c>
    </row>
    <row r="23">
      <c r="A23" t="inlineStr">
        <is>
          <t>AJW3MAoaoG1k2wGQFGeDiF66p1VmFMDTWuVGJJeDpump</t>
        </is>
      </c>
      <c r="B23" t="inlineStr">
        <is>
          <t>unknown_AJW3</t>
        </is>
      </c>
      <c r="C23" t="n">
        <v>1</v>
      </c>
      <c r="D23" t="n">
        <v>-1.75</v>
      </c>
      <c r="E23" t="n">
        <v>-0.66</v>
      </c>
      <c r="F23" t="n">
        <v>2.63</v>
      </c>
      <c r="G23" t="n">
        <v>0.889</v>
      </c>
      <c r="H23" t="n">
        <v>2</v>
      </c>
      <c r="I23" t="n">
        <v>1</v>
      </c>
      <c r="J23" t="n">
        <v>-1</v>
      </c>
      <c r="K23" t="n">
        <v>-1</v>
      </c>
      <c r="L23">
        <f>HYPERLINK("https://www.defined.fi/sol/AJW3MAoaoG1k2wGQFGeDiF66p1VmFMDTWuVGJJeDpump?maker=2MbgWbgvXfDfAqCzHj4ur4eWJSZjcsfXC2Zg2BhKnMjR","https://www.defined.fi/sol/AJW3MAoaoG1k2wGQFGeDiF66p1VmFMDTWuVGJJeDpump?maker=2MbgWbgvXfDfAqCzHj4ur4eWJSZjcsfXC2Zg2BhKnMjR")</f>
        <v/>
      </c>
      <c r="M23">
        <f>HYPERLINK("https://dexscreener.com/solana/AJW3MAoaoG1k2wGQFGeDiF66p1VmFMDTWuVGJJeDpump?maker=2MbgWbgvXfDfAqCzHj4ur4eWJSZjcsfXC2Zg2BhKnMjR","https://dexscreener.com/solana/AJW3MAoaoG1k2wGQFGeDiF66p1VmFMDTWuVGJJeDpump?maker=2MbgWbgvXfDfAqCzHj4ur4eWJSZjcsfXC2Zg2BhKnMjR")</f>
        <v/>
      </c>
    </row>
    <row r="24">
      <c r="A24" t="inlineStr">
        <is>
          <t>7M3ieFsS397J924iPZUHZT4vkX5mVpueoVB5RbzTpump</t>
        </is>
      </c>
      <c r="B24" t="inlineStr">
        <is>
          <t>Chloe</t>
        </is>
      </c>
      <c r="C24" t="n">
        <v>1</v>
      </c>
      <c r="D24" t="n">
        <v>-5.79</v>
      </c>
      <c r="E24" t="n">
        <v>-0.62</v>
      </c>
      <c r="F24" t="n">
        <v>9.4</v>
      </c>
      <c r="G24" t="n">
        <v>3.6</v>
      </c>
      <c r="H24" t="n">
        <v>4</v>
      </c>
      <c r="I24" t="n">
        <v>3</v>
      </c>
      <c r="J24" t="n">
        <v>-1</v>
      </c>
      <c r="K24" t="n">
        <v>-1</v>
      </c>
      <c r="L24">
        <f>HYPERLINK("https://www.defined.fi/sol/7M3ieFsS397J924iPZUHZT4vkX5mVpueoVB5RbzTpump?maker=2MbgWbgvXfDfAqCzHj4ur4eWJSZjcsfXC2Zg2BhKnMjR","https://www.defined.fi/sol/7M3ieFsS397J924iPZUHZT4vkX5mVpueoVB5RbzTpump?maker=2MbgWbgvXfDfAqCzHj4ur4eWJSZjcsfXC2Zg2BhKnMjR")</f>
        <v/>
      </c>
      <c r="M24">
        <f>HYPERLINK("https://dexscreener.com/solana/7M3ieFsS397J924iPZUHZT4vkX5mVpueoVB5RbzTpump?maker=2MbgWbgvXfDfAqCzHj4ur4eWJSZjcsfXC2Zg2BhKnMjR","https://dexscreener.com/solana/7M3ieFsS397J924iPZUHZT4vkX5mVpueoVB5RbzTpump?maker=2MbgWbgvXfDfAqCzHj4ur4eWJSZjcsfXC2Zg2BhKnMjR")</f>
        <v/>
      </c>
    </row>
    <row r="25">
      <c r="A25" t="inlineStr">
        <is>
          <t>5UQSnPCmDZQhNSxFqGSRuHNY7S4eUVhgh7nEEKe2pump</t>
        </is>
      </c>
      <c r="B25" t="inlineStr">
        <is>
          <t>Tls</t>
        </is>
      </c>
      <c r="C25" t="n">
        <v>1</v>
      </c>
      <c r="D25" t="n">
        <v>-0.403</v>
      </c>
      <c r="E25" t="n">
        <v>-1</v>
      </c>
      <c r="F25" t="n">
        <v>0.543</v>
      </c>
      <c r="G25" t="n">
        <v>0.14</v>
      </c>
      <c r="H25" t="n">
        <v>1</v>
      </c>
      <c r="I25" t="n">
        <v>1</v>
      </c>
      <c r="J25" t="n">
        <v>-1</v>
      </c>
      <c r="K25" t="n">
        <v>-1</v>
      </c>
      <c r="L25">
        <f>HYPERLINK("https://www.defined.fi/sol/5UQSnPCmDZQhNSxFqGSRuHNY7S4eUVhgh7nEEKe2pump?maker=2MbgWbgvXfDfAqCzHj4ur4eWJSZjcsfXC2Zg2BhKnMjR","https://www.defined.fi/sol/5UQSnPCmDZQhNSxFqGSRuHNY7S4eUVhgh7nEEKe2pump?maker=2MbgWbgvXfDfAqCzHj4ur4eWJSZjcsfXC2Zg2BhKnMjR")</f>
        <v/>
      </c>
      <c r="M25">
        <f>HYPERLINK("https://dexscreener.com/solana/5UQSnPCmDZQhNSxFqGSRuHNY7S4eUVhgh7nEEKe2pump?maker=2MbgWbgvXfDfAqCzHj4ur4eWJSZjcsfXC2Zg2BhKnMjR","https://dexscreener.com/solana/5UQSnPCmDZQhNSxFqGSRuHNY7S4eUVhgh7nEEKe2pump?maker=2MbgWbgvXfDfAqCzHj4ur4eWJSZjcsfXC2Zg2BhKnMjR")</f>
        <v/>
      </c>
    </row>
    <row r="26">
      <c r="A26" t="inlineStr">
        <is>
          <t>HxBgMk4MR1puZEjrh1dW7JomUhTUUSBFELNoL2Pypump</t>
        </is>
      </c>
      <c r="B26" t="inlineStr">
        <is>
          <t>titor</t>
        </is>
      </c>
      <c r="C26" t="n">
        <v>1</v>
      </c>
      <c r="D26" t="n">
        <v>-3.56</v>
      </c>
      <c r="E26" t="n">
        <v>-0.89</v>
      </c>
      <c r="F26" t="n">
        <v>4</v>
      </c>
      <c r="G26" t="n">
        <v>0.445</v>
      </c>
      <c r="H26" t="n">
        <v>2</v>
      </c>
      <c r="I26" t="n">
        <v>1</v>
      </c>
      <c r="J26" t="n">
        <v>-1</v>
      </c>
      <c r="K26" t="n">
        <v>-1</v>
      </c>
      <c r="L26">
        <f>HYPERLINK("https://www.defined.fi/sol/HxBgMk4MR1puZEjrh1dW7JomUhTUUSBFELNoL2Pypump?maker=2MbgWbgvXfDfAqCzHj4ur4eWJSZjcsfXC2Zg2BhKnMjR","https://www.defined.fi/sol/HxBgMk4MR1puZEjrh1dW7JomUhTUUSBFELNoL2Pypump?maker=2MbgWbgvXfDfAqCzHj4ur4eWJSZjcsfXC2Zg2BhKnMjR")</f>
        <v/>
      </c>
      <c r="M26">
        <f>HYPERLINK("https://dexscreener.com/solana/HxBgMk4MR1puZEjrh1dW7JomUhTUUSBFELNoL2Pypump?maker=2MbgWbgvXfDfAqCzHj4ur4eWJSZjcsfXC2Zg2BhKnMjR","https://dexscreener.com/solana/HxBgMk4MR1puZEjrh1dW7JomUhTUUSBFELNoL2Pypump?maker=2MbgWbgvXfDfAqCzHj4ur4eWJSZjcsfXC2Zg2BhKnMjR")</f>
        <v/>
      </c>
    </row>
    <row r="27">
      <c r="A27" t="inlineStr">
        <is>
          <t>3Ei8SaoL4JWZv1XsWePqiAjVtb7QtpJbV2TSuURmpump</t>
        </is>
      </c>
      <c r="B27" t="inlineStr">
        <is>
          <t>Kiri</t>
        </is>
      </c>
      <c r="C27" t="n">
        <v>1</v>
      </c>
      <c r="D27" t="n">
        <v>-7.34</v>
      </c>
      <c r="E27" t="n">
        <v>-0.65</v>
      </c>
      <c r="F27" t="n">
        <v>11.33</v>
      </c>
      <c r="G27" t="n">
        <v>3.96</v>
      </c>
      <c r="H27" t="n">
        <v>2</v>
      </c>
      <c r="I27" t="n">
        <v>1</v>
      </c>
      <c r="J27" t="n">
        <v>-1</v>
      </c>
      <c r="K27" t="n">
        <v>-1</v>
      </c>
      <c r="L27">
        <f>HYPERLINK("https://www.defined.fi/sol/3Ei8SaoL4JWZv1XsWePqiAjVtb7QtpJbV2TSuURmpump?maker=2MbgWbgvXfDfAqCzHj4ur4eWJSZjcsfXC2Zg2BhKnMjR","https://www.defined.fi/sol/3Ei8SaoL4JWZv1XsWePqiAjVtb7QtpJbV2TSuURmpump?maker=2MbgWbgvXfDfAqCzHj4ur4eWJSZjcsfXC2Zg2BhKnMjR")</f>
        <v/>
      </c>
      <c r="M27">
        <f>HYPERLINK("https://dexscreener.com/solana/3Ei8SaoL4JWZv1XsWePqiAjVtb7QtpJbV2TSuURmpump?maker=2MbgWbgvXfDfAqCzHj4ur4eWJSZjcsfXC2Zg2BhKnMjR","https://dexscreener.com/solana/3Ei8SaoL4JWZv1XsWePqiAjVtb7QtpJbV2TSuURmpump?maker=2MbgWbgvXfDfAqCzHj4ur4eWJSZjcsfXC2Zg2BhKnMjR")</f>
        <v/>
      </c>
    </row>
    <row r="28">
      <c r="A28" t="inlineStr">
        <is>
          <t>2okJ4wqqDFFD2Tce3QaU8L866KxBJzJXVoMtLR1ppump</t>
        </is>
      </c>
      <c r="B28" t="inlineStr">
        <is>
          <t>anthrupad</t>
        </is>
      </c>
      <c r="C28" t="n">
        <v>1</v>
      </c>
      <c r="D28" t="n">
        <v>-4.63</v>
      </c>
      <c r="E28" t="n">
        <v>-0.5600000000000001</v>
      </c>
      <c r="F28" t="n">
        <v>8.279999999999999</v>
      </c>
      <c r="G28" t="n">
        <v>3.65</v>
      </c>
      <c r="H28" t="n">
        <v>1</v>
      </c>
      <c r="I28" t="n">
        <v>1</v>
      </c>
      <c r="J28" t="n">
        <v>-1</v>
      </c>
      <c r="K28" t="n">
        <v>-1</v>
      </c>
      <c r="L28">
        <f>HYPERLINK("https://www.defined.fi/sol/2okJ4wqqDFFD2Tce3QaU8L866KxBJzJXVoMtLR1ppump?maker=2MbgWbgvXfDfAqCzHj4ur4eWJSZjcsfXC2Zg2BhKnMjR","https://www.defined.fi/sol/2okJ4wqqDFFD2Tce3QaU8L866KxBJzJXVoMtLR1ppump?maker=2MbgWbgvXfDfAqCzHj4ur4eWJSZjcsfXC2Zg2BhKnMjR")</f>
        <v/>
      </c>
      <c r="M28">
        <f>HYPERLINK("https://dexscreener.com/solana/2okJ4wqqDFFD2Tce3QaU8L866KxBJzJXVoMtLR1ppump?maker=2MbgWbgvXfDfAqCzHj4ur4eWJSZjcsfXC2Zg2BhKnMjR","https://dexscreener.com/solana/2okJ4wqqDFFD2Tce3QaU8L866KxBJzJXVoMtLR1ppump?maker=2MbgWbgvXfDfAqCzHj4ur4eWJSZjcsfXC2Zg2BhKnMjR")</f>
        <v/>
      </c>
    </row>
    <row r="29">
      <c r="A29" t="inlineStr">
        <is>
          <t>ETZDTrZp1tWSTPHf22cyUXiv5xGzXuBFEwJAsE8ypump</t>
        </is>
      </c>
      <c r="B29" t="inlineStr">
        <is>
          <t>xcog</t>
        </is>
      </c>
      <c r="C29" t="n">
        <v>1</v>
      </c>
      <c r="D29" t="n">
        <v>43.66</v>
      </c>
      <c r="E29" t="n">
        <v>0.86</v>
      </c>
      <c r="F29" t="n">
        <v>51.91</v>
      </c>
      <c r="G29" t="n">
        <v>94.59999999999999</v>
      </c>
      <c r="H29" t="n">
        <v>7</v>
      </c>
      <c r="I29" t="n">
        <v>10</v>
      </c>
      <c r="J29" t="n">
        <v>-1</v>
      </c>
      <c r="K29" t="n">
        <v>-1</v>
      </c>
      <c r="L29">
        <f>HYPERLINK("https://www.defined.fi/sol/ETZDTrZp1tWSTPHf22cyUXiv5xGzXuBFEwJAsE8ypump?maker=2MbgWbgvXfDfAqCzHj4ur4eWJSZjcsfXC2Zg2BhKnMjR","https://www.defined.fi/sol/ETZDTrZp1tWSTPHf22cyUXiv5xGzXuBFEwJAsE8ypump?maker=2MbgWbgvXfDfAqCzHj4ur4eWJSZjcsfXC2Zg2BhKnMjR")</f>
        <v/>
      </c>
      <c r="M29">
        <f>HYPERLINK("https://dexscreener.com/solana/ETZDTrZp1tWSTPHf22cyUXiv5xGzXuBFEwJAsE8ypump?maker=2MbgWbgvXfDfAqCzHj4ur4eWJSZjcsfXC2Zg2BhKnMjR","https://dexscreener.com/solana/ETZDTrZp1tWSTPHf22cyUXiv5xGzXuBFEwJAsE8ypump?maker=2MbgWbgvXfDfAqCzHj4ur4eWJSZjcsfXC2Zg2BhKnMjR")</f>
        <v/>
      </c>
    </row>
    <row r="30">
      <c r="A30" t="inlineStr">
        <is>
          <t>AgHg9Q1s9aUhU7YNMH7c5pvCghFVSFcnCEJ4ePKjrDZg</t>
        </is>
      </c>
      <c r="B30" t="inlineStr">
        <is>
          <t>Thebes</t>
        </is>
      </c>
      <c r="C30" t="n">
        <v>1</v>
      </c>
      <c r="D30" t="n">
        <v>-3.08</v>
      </c>
      <c r="E30" t="n">
        <v>-0.29</v>
      </c>
      <c r="F30" t="n">
        <v>10.82</v>
      </c>
      <c r="G30" t="n">
        <v>7.65</v>
      </c>
      <c r="H30" t="n">
        <v>3</v>
      </c>
      <c r="I30" t="n">
        <v>1</v>
      </c>
      <c r="J30" t="n">
        <v>-1</v>
      </c>
      <c r="K30" t="n">
        <v>-1</v>
      </c>
      <c r="L30">
        <f>HYPERLINK("https://www.defined.fi/sol/AgHg9Q1s9aUhU7YNMH7c5pvCghFVSFcnCEJ4ePKjrDZg?maker=2MbgWbgvXfDfAqCzHj4ur4eWJSZjcsfXC2Zg2BhKnMjR","https://www.defined.fi/sol/AgHg9Q1s9aUhU7YNMH7c5pvCghFVSFcnCEJ4ePKjrDZg?maker=2MbgWbgvXfDfAqCzHj4ur4eWJSZjcsfXC2Zg2BhKnMjR")</f>
        <v/>
      </c>
      <c r="M30">
        <f>HYPERLINK("https://dexscreener.com/solana/AgHg9Q1s9aUhU7YNMH7c5pvCghFVSFcnCEJ4ePKjrDZg?maker=2MbgWbgvXfDfAqCzHj4ur4eWJSZjcsfXC2Zg2BhKnMjR","https://dexscreener.com/solana/AgHg9Q1s9aUhU7YNMH7c5pvCghFVSFcnCEJ4ePKjrDZg?maker=2MbgWbgvXfDfAqCzHj4ur4eWJSZjcsfXC2Zg2BhKnMjR")</f>
        <v/>
      </c>
    </row>
    <row r="31">
      <c r="A31" t="inlineStr">
        <is>
          <t>GVwpWU5PtJFHS1mH35sHmsRN1XWUwRV3Qo94h5Lepump</t>
        </is>
      </c>
      <c r="B31" t="inlineStr">
        <is>
          <t>CATGF</t>
        </is>
      </c>
      <c r="C31" t="n">
        <v>1</v>
      </c>
      <c r="D31" t="n">
        <v>-2.49</v>
      </c>
      <c r="E31" t="n">
        <v>-0.71</v>
      </c>
      <c r="F31" t="n">
        <v>3.54</v>
      </c>
      <c r="G31" t="n">
        <v>1.01</v>
      </c>
      <c r="H31" t="n">
        <v>1</v>
      </c>
      <c r="I31" t="n">
        <v>1</v>
      </c>
      <c r="J31" t="n">
        <v>-1</v>
      </c>
      <c r="K31" t="n">
        <v>-1</v>
      </c>
      <c r="L31">
        <f>HYPERLINK("https://www.defined.fi/sol/GVwpWU5PtJFHS1mH35sHmsRN1XWUwRV3Qo94h5Lepump?maker=2MbgWbgvXfDfAqCzHj4ur4eWJSZjcsfXC2Zg2BhKnMjR","https://www.defined.fi/sol/GVwpWU5PtJFHS1mH35sHmsRN1XWUwRV3Qo94h5Lepump?maker=2MbgWbgvXfDfAqCzHj4ur4eWJSZjcsfXC2Zg2BhKnMjR")</f>
        <v/>
      </c>
      <c r="M31">
        <f>HYPERLINK("https://dexscreener.com/solana/GVwpWU5PtJFHS1mH35sHmsRN1XWUwRV3Qo94h5Lepump?maker=2MbgWbgvXfDfAqCzHj4ur4eWJSZjcsfXC2Zg2BhKnMjR","https://dexscreener.com/solana/GVwpWU5PtJFHS1mH35sHmsRN1XWUwRV3Qo94h5Lepump?maker=2MbgWbgvXfDfAqCzHj4ur4eWJSZjcsfXC2Zg2BhKnMjR")</f>
        <v/>
      </c>
    </row>
    <row r="32">
      <c r="A32" t="inlineStr">
        <is>
          <t>7SU4Ghh1jemFJCnNgg8GoT35Vii1BAmxWbnJYvK8pump</t>
        </is>
      </c>
      <c r="B32" t="inlineStr">
        <is>
          <t>Egregore</t>
        </is>
      </c>
      <c r="C32" t="n">
        <v>1</v>
      </c>
      <c r="D32" t="n">
        <v>-5.68</v>
      </c>
      <c r="E32" t="n">
        <v>-0.84</v>
      </c>
      <c r="F32" t="n">
        <v>6.76</v>
      </c>
      <c r="G32" t="n">
        <v>1.05</v>
      </c>
      <c r="H32" t="n">
        <v>2</v>
      </c>
      <c r="I32" t="n">
        <v>1</v>
      </c>
      <c r="J32" t="n">
        <v>-1</v>
      </c>
      <c r="K32" t="n">
        <v>-1</v>
      </c>
      <c r="L32">
        <f>HYPERLINK("https://www.defined.fi/sol/7SU4Ghh1jemFJCnNgg8GoT35Vii1BAmxWbnJYvK8pump?maker=2MbgWbgvXfDfAqCzHj4ur4eWJSZjcsfXC2Zg2BhKnMjR","https://www.defined.fi/sol/7SU4Ghh1jemFJCnNgg8GoT35Vii1BAmxWbnJYvK8pump?maker=2MbgWbgvXfDfAqCzHj4ur4eWJSZjcsfXC2Zg2BhKnMjR")</f>
        <v/>
      </c>
      <c r="M32">
        <f>HYPERLINK("https://dexscreener.com/solana/7SU4Ghh1jemFJCnNgg8GoT35Vii1BAmxWbnJYvK8pump?maker=2MbgWbgvXfDfAqCzHj4ur4eWJSZjcsfXC2Zg2BhKnMjR","https://dexscreener.com/solana/7SU4Ghh1jemFJCnNgg8GoT35Vii1BAmxWbnJYvK8pump?maker=2MbgWbgvXfDfAqCzHj4ur4eWJSZjcsfXC2Zg2BhKnMjR")</f>
        <v/>
      </c>
    </row>
    <row r="33">
      <c r="A33" t="inlineStr">
        <is>
          <t>3u8fR3fsQeRFJcafho8rZtGmtcQMnaDkU7rySC7ppump</t>
        </is>
      </c>
      <c r="B33" t="inlineStr">
        <is>
          <t>Mongo</t>
        </is>
      </c>
      <c r="C33" t="n">
        <v>1</v>
      </c>
      <c r="D33" t="n">
        <v>-1.56</v>
      </c>
      <c r="E33" t="n">
        <v>-0.88</v>
      </c>
      <c r="F33" t="n">
        <v>1.77</v>
      </c>
      <c r="G33" t="n">
        <v>0.204</v>
      </c>
      <c r="H33" t="n">
        <v>2</v>
      </c>
      <c r="I33" t="n">
        <v>1</v>
      </c>
      <c r="J33" t="n">
        <v>-1</v>
      </c>
      <c r="K33" t="n">
        <v>-1</v>
      </c>
      <c r="L33">
        <f>HYPERLINK("https://www.defined.fi/sol/3u8fR3fsQeRFJcafho8rZtGmtcQMnaDkU7rySC7ppump?maker=2MbgWbgvXfDfAqCzHj4ur4eWJSZjcsfXC2Zg2BhKnMjR","https://www.defined.fi/sol/3u8fR3fsQeRFJcafho8rZtGmtcQMnaDkU7rySC7ppump?maker=2MbgWbgvXfDfAqCzHj4ur4eWJSZjcsfXC2Zg2BhKnMjR")</f>
        <v/>
      </c>
      <c r="M33">
        <f>HYPERLINK("https://dexscreener.com/solana/3u8fR3fsQeRFJcafho8rZtGmtcQMnaDkU7rySC7ppump?maker=2MbgWbgvXfDfAqCzHj4ur4eWJSZjcsfXC2Zg2BhKnMjR","https://dexscreener.com/solana/3u8fR3fsQeRFJcafho8rZtGmtcQMnaDkU7rySC7ppump?maker=2MbgWbgvXfDfAqCzHj4ur4eWJSZjcsfXC2Zg2BhKnMjR")</f>
        <v/>
      </c>
    </row>
    <row r="34">
      <c r="A34" t="inlineStr">
        <is>
          <t>7ndLEE3YXJqSNzxK7coGSxYvNbqdY2b7Zqri3XuGDLuP</t>
        </is>
      </c>
      <c r="B34" t="inlineStr">
        <is>
          <t>unknown_7ndL</t>
        </is>
      </c>
      <c r="C34" t="n">
        <v>1</v>
      </c>
      <c r="D34" t="n">
        <v>-0.489</v>
      </c>
      <c r="E34" t="n">
        <v>-0.33</v>
      </c>
      <c r="F34" t="n">
        <v>1.5</v>
      </c>
      <c r="G34" t="n">
        <v>0.993</v>
      </c>
      <c r="H34" t="n">
        <v>1</v>
      </c>
      <c r="I34" t="n">
        <v>1</v>
      </c>
      <c r="J34" t="n">
        <v>-1</v>
      </c>
      <c r="K34" t="n">
        <v>-1</v>
      </c>
      <c r="L34">
        <f>HYPERLINK("https://www.defined.fi/sol/7ndLEE3YXJqSNzxK7coGSxYvNbqdY2b7Zqri3XuGDLuP?maker=2MbgWbgvXfDfAqCzHj4ur4eWJSZjcsfXC2Zg2BhKnMjR","https://www.defined.fi/sol/7ndLEE3YXJqSNzxK7coGSxYvNbqdY2b7Zqri3XuGDLuP?maker=2MbgWbgvXfDfAqCzHj4ur4eWJSZjcsfXC2Zg2BhKnMjR")</f>
        <v/>
      </c>
      <c r="M34">
        <f>HYPERLINK("https://dexscreener.com/solana/7ndLEE3YXJqSNzxK7coGSxYvNbqdY2b7Zqri3XuGDLuP?maker=2MbgWbgvXfDfAqCzHj4ur4eWJSZjcsfXC2Zg2BhKnMjR","https://dexscreener.com/solana/7ndLEE3YXJqSNzxK7coGSxYvNbqdY2b7Zqri3XuGDLuP?maker=2MbgWbgvXfDfAqCzHj4ur4eWJSZjcsfXC2Zg2BhKnMjR")</f>
        <v/>
      </c>
    </row>
    <row r="35">
      <c r="A35" t="inlineStr">
        <is>
          <t>FCGDDio5DuhujHcRQCDbXHnrcSA4pUGg2haNt7S2pump</t>
        </is>
      </c>
      <c r="B35" t="inlineStr">
        <is>
          <t>AirheadFun</t>
        </is>
      </c>
      <c r="C35" t="n">
        <v>1</v>
      </c>
      <c r="D35" t="n">
        <v>-7.9</v>
      </c>
      <c r="E35" t="n">
        <v>-0.77</v>
      </c>
      <c r="F35" t="n">
        <v>10.27</v>
      </c>
      <c r="G35" t="n">
        <v>2.31</v>
      </c>
      <c r="H35" t="n">
        <v>3</v>
      </c>
      <c r="I35" t="n">
        <v>2</v>
      </c>
      <c r="J35" t="n">
        <v>-1</v>
      </c>
      <c r="K35" t="n">
        <v>-1</v>
      </c>
      <c r="L35">
        <f>HYPERLINK("https://www.defined.fi/sol/FCGDDio5DuhujHcRQCDbXHnrcSA4pUGg2haNt7S2pump?maker=2MbgWbgvXfDfAqCzHj4ur4eWJSZjcsfXC2Zg2BhKnMjR","https://www.defined.fi/sol/FCGDDio5DuhujHcRQCDbXHnrcSA4pUGg2haNt7S2pump?maker=2MbgWbgvXfDfAqCzHj4ur4eWJSZjcsfXC2Zg2BhKnMjR")</f>
        <v/>
      </c>
      <c r="M35">
        <f>HYPERLINK("https://dexscreener.com/solana/FCGDDio5DuhujHcRQCDbXHnrcSA4pUGg2haNt7S2pump?maker=2MbgWbgvXfDfAqCzHj4ur4eWJSZjcsfXC2Zg2BhKnMjR","https://dexscreener.com/solana/FCGDDio5DuhujHcRQCDbXHnrcSA4pUGg2haNt7S2pump?maker=2MbgWbgvXfDfAqCzHj4ur4eWJSZjcsfXC2Zg2BhKnMjR")</f>
        <v/>
      </c>
    </row>
    <row r="36">
      <c r="A36" t="inlineStr">
        <is>
          <t>BdYqxVbfofR5SrwwDdMhf6P7oGWQnbydFjY3ySpppump</t>
        </is>
      </c>
      <c r="B36" t="inlineStr">
        <is>
          <t>AG</t>
        </is>
      </c>
      <c r="C36" t="n">
        <v>1</v>
      </c>
      <c r="D36" t="n">
        <v>4.73</v>
      </c>
      <c r="E36" t="n">
        <v>0.46</v>
      </c>
      <c r="F36" t="n">
        <v>10.44</v>
      </c>
      <c r="G36" t="n">
        <v>15.09</v>
      </c>
      <c r="H36" t="n">
        <v>1</v>
      </c>
      <c r="I36" t="n">
        <v>1</v>
      </c>
      <c r="J36" t="n">
        <v>-1</v>
      </c>
      <c r="K36" t="n">
        <v>-1</v>
      </c>
      <c r="L36">
        <f>HYPERLINK("https://www.defined.fi/sol/BdYqxVbfofR5SrwwDdMhf6P7oGWQnbydFjY3ySpppump?maker=2MbgWbgvXfDfAqCzHj4ur4eWJSZjcsfXC2Zg2BhKnMjR","https://www.defined.fi/sol/BdYqxVbfofR5SrwwDdMhf6P7oGWQnbydFjY3ySpppump?maker=2MbgWbgvXfDfAqCzHj4ur4eWJSZjcsfXC2Zg2BhKnMjR")</f>
        <v/>
      </c>
      <c r="M36">
        <f>HYPERLINK("https://dexscreener.com/solana/BdYqxVbfofR5SrwwDdMhf6P7oGWQnbydFjY3ySpppump?maker=2MbgWbgvXfDfAqCzHj4ur4eWJSZjcsfXC2Zg2BhKnMjR","https://dexscreener.com/solana/BdYqxVbfofR5SrwwDdMhf6P7oGWQnbydFjY3ySpppump?maker=2MbgWbgvXfDfAqCzHj4ur4eWJSZjcsfXC2Zg2BhKnMjR")</f>
        <v/>
      </c>
    </row>
    <row r="37">
      <c r="A37" t="inlineStr">
        <is>
          <t>5VQU99fFZrzuhLcp6qkUjKz5UPPteNKhQngHGyeF24V1</t>
        </is>
      </c>
      <c r="B37" t="inlineStr">
        <is>
          <t>IQ</t>
        </is>
      </c>
      <c r="C37" t="n">
        <v>1</v>
      </c>
      <c r="D37" t="n">
        <v>9.6</v>
      </c>
      <c r="E37" t="n">
        <v>0.21</v>
      </c>
      <c r="F37" t="n">
        <v>45.36</v>
      </c>
      <c r="G37" t="n">
        <v>54.81</v>
      </c>
      <c r="H37" t="n">
        <v>6</v>
      </c>
      <c r="I37" t="n">
        <v>2</v>
      </c>
      <c r="J37" t="n">
        <v>-1</v>
      </c>
      <c r="K37" t="n">
        <v>-1</v>
      </c>
      <c r="L37">
        <f>HYPERLINK("https://www.defined.fi/sol/5VQU99fFZrzuhLcp6qkUjKz5UPPteNKhQngHGyeF24V1?maker=2MbgWbgvXfDfAqCzHj4ur4eWJSZjcsfXC2Zg2BhKnMjR","https://www.defined.fi/sol/5VQU99fFZrzuhLcp6qkUjKz5UPPteNKhQngHGyeF24V1?maker=2MbgWbgvXfDfAqCzHj4ur4eWJSZjcsfXC2Zg2BhKnMjR")</f>
        <v/>
      </c>
      <c r="M37">
        <f>HYPERLINK("https://dexscreener.com/solana/5VQU99fFZrzuhLcp6qkUjKz5UPPteNKhQngHGyeF24V1?maker=2MbgWbgvXfDfAqCzHj4ur4eWJSZjcsfXC2Zg2BhKnMjR","https://dexscreener.com/solana/5VQU99fFZrzuhLcp6qkUjKz5UPPteNKhQngHGyeF24V1?maker=2MbgWbgvXfDfAqCzHj4ur4eWJSZjcsfXC2Zg2BhKnMjR")</f>
        <v/>
      </c>
    </row>
    <row r="38">
      <c r="A38" t="inlineStr">
        <is>
          <t>B78DSFahHE7vj82JRjK69zNWsBvuKe8fWP7n6mF7pump</t>
        </is>
      </c>
      <c r="B38" t="inlineStr">
        <is>
          <t>SHL0MS</t>
        </is>
      </c>
      <c r="C38" t="n">
        <v>1</v>
      </c>
      <c r="D38" t="n">
        <v>-1.79</v>
      </c>
      <c r="E38" t="n">
        <v>-0.91</v>
      </c>
      <c r="F38" t="n">
        <v>2</v>
      </c>
      <c r="G38" t="n">
        <v>0.186</v>
      </c>
      <c r="H38" t="n">
        <v>2</v>
      </c>
      <c r="I38" t="n">
        <v>1</v>
      </c>
      <c r="J38" t="n">
        <v>-1</v>
      </c>
      <c r="K38" t="n">
        <v>-1</v>
      </c>
      <c r="L38">
        <f>HYPERLINK("https://www.defined.fi/sol/B78DSFahHE7vj82JRjK69zNWsBvuKe8fWP7n6mF7pump?maker=2MbgWbgvXfDfAqCzHj4ur4eWJSZjcsfXC2Zg2BhKnMjR","https://www.defined.fi/sol/B78DSFahHE7vj82JRjK69zNWsBvuKe8fWP7n6mF7pump?maker=2MbgWbgvXfDfAqCzHj4ur4eWJSZjcsfXC2Zg2BhKnMjR")</f>
        <v/>
      </c>
      <c r="M38">
        <f>HYPERLINK("https://dexscreener.com/solana/B78DSFahHE7vj82JRjK69zNWsBvuKe8fWP7n6mF7pump?maker=2MbgWbgvXfDfAqCzHj4ur4eWJSZjcsfXC2Zg2BhKnMjR","https://dexscreener.com/solana/B78DSFahHE7vj82JRjK69zNWsBvuKe8fWP7n6mF7pump?maker=2MbgWbgvXfDfAqCzHj4ur4eWJSZjcsfXC2Zg2BhKnMjR")</f>
        <v/>
      </c>
    </row>
    <row r="39">
      <c r="A39" t="inlineStr">
        <is>
          <t>J8KoJi7LFNdJiGt8qavfpu2R5jXfiZxeKukhHGXgpump</t>
        </is>
      </c>
      <c r="B39" t="inlineStr">
        <is>
          <t>kache</t>
        </is>
      </c>
      <c r="C39" t="n">
        <v>1</v>
      </c>
      <c r="D39" t="n">
        <v>-3.34</v>
      </c>
      <c r="E39" t="n">
        <v>-0.6899999999999999</v>
      </c>
      <c r="F39" t="n">
        <v>4.85</v>
      </c>
      <c r="G39" t="n">
        <v>1.5</v>
      </c>
      <c r="H39" t="n">
        <v>4</v>
      </c>
      <c r="I39" t="n">
        <v>1</v>
      </c>
      <c r="J39" t="n">
        <v>-1</v>
      </c>
      <c r="K39" t="n">
        <v>-1</v>
      </c>
      <c r="L39">
        <f>HYPERLINK("https://www.defined.fi/sol/J8KoJi7LFNdJiGt8qavfpu2R5jXfiZxeKukhHGXgpump?maker=2MbgWbgvXfDfAqCzHj4ur4eWJSZjcsfXC2Zg2BhKnMjR","https://www.defined.fi/sol/J8KoJi7LFNdJiGt8qavfpu2R5jXfiZxeKukhHGXgpump?maker=2MbgWbgvXfDfAqCzHj4ur4eWJSZjcsfXC2Zg2BhKnMjR")</f>
        <v/>
      </c>
      <c r="M39">
        <f>HYPERLINK("https://dexscreener.com/solana/J8KoJi7LFNdJiGt8qavfpu2R5jXfiZxeKukhHGXgpump?maker=2MbgWbgvXfDfAqCzHj4ur4eWJSZjcsfXC2Zg2BhKnMjR","https://dexscreener.com/solana/J8KoJi7LFNdJiGt8qavfpu2R5jXfiZxeKukhHGXgpump?maker=2MbgWbgvXfDfAqCzHj4ur4eWJSZjcsfXC2Zg2BhKnMjR")</f>
        <v/>
      </c>
    </row>
    <row r="40">
      <c r="A40" t="inlineStr">
        <is>
          <t>AXgfmnMwnkbfMdpXqXMn6oJCQ7sQKvX2PmkXfJSRpump</t>
        </is>
      </c>
      <c r="B40" t="inlineStr">
        <is>
          <t>YUD</t>
        </is>
      </c>
      <c r="C40" t="n">
        <v>2</v>
      </c>
      <c r="D40" t="n">
        <v>1.6</v>
      </c>
      <c r="E40" t="n">
        <v>0.6</v>
      </c>
      <c r="F40" t="n">
        <v>2.71</v>
      </c>
      <c r="G40" t="n">
        <v>4.28</v>
      </c>
      <c r="H40" t="n">
        <v>1</v>
      </c>
      <c r="I40" t="n">
        <v>2</v>
      </c>
      <c r="J40" t="n">
        <v>-1</v>
      </c>
      <c r="K40" t="n">
        <v>-1</v>
      </c>
      <c r="L40">
        <f>HYPERLINK("https://www.defined.fi/sol/AXgfmnMwnkbfMdpXqXMn6oJCQ7sQKvX2PmkXfJSRpump?maker=2MbgWbgvXfDfAqCzHj4ur4eWJSZjcsfXC2Zg2BhKnMjR","https://www.defined.fi/sol/AXgfmnMwnkbfMdpXqXMn6oJCQ7sQKvX2PmkXfJSRpump?maker=2MbgWbgvXfDfAqCzHj4ur4eWJSZjcsfXC2Zg2BhKnMjR")</f>
        <v/>
      </c>
      <c r="M40">
        <f>HYPERLINK("https://dexscreener.com/solana/AXgfmnMwnkbfMdpXqXMn6oJCQ7sQKvX2PmkXfJSRpump?maker=2MbgWbgvXfDfAqCzHj4ur4eWJSZjcsfXC2Zg2BhKnMjR","https://dexscreener.com/solana/AXgfmnMwnkbfMdpXqXMn6oJCQ7sQKvX2PmkXfJSRpump?maker=2MbgWbgvXfDfAqCzHj4ur4eWJSZjcsfXC2Zg2BhKnMjR")</f>
        <v/>
      </c>
    </row>
    <row r="41">
      <c r="A41" t="inlineStr">
        <is>
          <t>CekE2jcGFDMGtYXhAikas1nfWeYuSP1FgHepuh1epump</t>
        </is>
      </c>
      <c r="B41" t="inlineStr">
        <is>
          <t>$BORG</t>
        </is>
      </c>
      <c r="C41" t="n">
        <v>2</v>
      </c>
      <c r="D41" t="n">
        <v>-1.58</v>
      </c>
      <c r="E41" t="n">
        <v>-0.6</v>
      </c>
      <c r="F41" t="n">
        <v>2.63</v>
      </c>
      <c r="G41" t="n">
        <v>1.05</v>
      </c>
      <c r="H41" t="n">
        <v>1</v>
      </c>
      <c r="I41" t="n">
        <v>1</v>
      </c>
      <c r="J41" t="n">
        <v>-1</v>
      </c>
      <c r="K41" t="n">
        <v>-1</v>
      </c>
      <c r="L41">
        <f>HYPERLINK("https://www.defined.fi/sol/CekE2jcGFDMGtYXhAikas1nfWeYuSP1FgHepuh1epump?maker=2MbgWbgvXfDfAqCzHj4ur4eWJSZjcsfXC2Zg2BhKnMjR","https://www.defined.fi/sol/CekE2jcGFDMGtYXhAikas1nfWeYuSP1FgHepuh1epump?maker=2MbgWbgvXfDfAqCzHj4ur4eWJSZjcsfXC2Zg2BhKnMjR")</f>
        <v/>
      </c>
      <c r="M41">
        <f>HYPERLINK("https://dexscreener.com/solana/CekE2jcGFDMGtYXhAikas1nfWeYuSP1FgHepuh1epump?maker=2MbgWbgvXfDfAqCzHj4ur4eWJSZjcsfXC2Zg2BhKnMjR","https://dexscreener.com/solana/CekE2jcGFDMGtYXhAikas1nfWeYuSP1FgHepuh1epump?maker=2MbgWbgvXfDfAqCzHj4ur4eWJSZjcsfXC2Zg2BhKnMjR")</f>
        <v/>
      </c>
    </row>
    <row r="42">
      <c r="A42" t="inlineStr">
        <is>
          <t>RAPRz9fd87y9qcBGj1VVqUbbUM6DaBggSDA58zc3N2b</t>
        </is>
      </c>
      <c r="B42" t="inlineStr">
        <is>
          <t>RAPR</t>
        </is>
      </c>
      <c r="C42" t="n">
        <v>2</v>
      </c>
      <c r="D42" t="n">
        <v>0.01</v>
      </c>
      <c r="E42" t="n">
        <v>-1</v>
      </c>
      <c r="F42" t="n">
        <v>1.22</v>
      </c>
      <c r="G42" t="n">
        <v>133.26</v>
      </c>
      <c r="H42" t="n">
        <v>1</v>
      </c>
      <c r="I42" t="n">
        <v>15</v>
      </c>
      <c r="J42" t="n">
        <v>-1</v>
      </c>
      <c r="K42" t="n">
        <v>-1</v>
      </c>
      <c r="L42">
        <f>HYPERLINK("https://www.defined.fi/sol/RAPRz9fd87y9qcBGj1VVqUbbUM6DaBggSDA58zc3N2b?maker=2MbgWbgvXfDfAqCzHj4ur4eWJSZjcsfXC2Zg2BhKnMjR","https://www.defined.fi/sol/RAPRz9fd87y9qcBGj1VVqUbbUM6DaBggSDA58zc3N2b?maker=2MbgWbgvXfDfAqCzHj4ur4eWJSZjcsfXC2Zg2BhKnMjR")</f>
        <v/>
      </c>
      <c r="M42">
        <f>HYPERLINK("https://dexscreener.com/solana/RAPRz9fd87y9qcBGj1VVqUbbUM6DaBggSDA58zc3N2b?maker=2MbgWbgvXfDfAqCzHj4ur4eWJSZjcsfXC2Zg2BhKnMjR","https://dexscreener.com/solana/RAPRz9fd87y9qcBGj1VVqUbbUM6DaBggSDA58zc3N2b?maker=2MbgWbgvXfDfAqCzHj4ur4eWJSZjcsfXC2Zg2BhKnMjR")</f>
        <v/>
      </c>
    </row>
    <row r="43">
      <c r="A43" t="inlineStr">
        <is>
          <t>A52bBr15HVMFZ5zD5NZxHG8KvXvA3r9sCdrQXXnWMFSP</t>
        </is>
      </c>
      <c r="B43" t="inlineStr">
        <is>
          <t>mutt</t>
        </is>
      </c>
      <c r="C43" t="n">
        <v>2</v>
      </c>
      <c r="D43" t="n">
        <v>0.06</v>
      </c>
      <c r="E43" t="n">
        <v>0.04</v>
      </c>
      <c r="F43" t="n">
        <v>1.7</v>
      </c>
      <c r="G43" t="n">
        <v>1.75</v>
      </c>
      <c r="H43" t="n">
        <v>1</v>
      </c>
      <c r="I43" t="n">
        <v>1</v>
      </c>
      <c r="J43" t="n">
        <v>-1</v>
      </c>
      <c r="K43" t="n">
        <v>-1</v>
      </c>
      <c r="L43">
        <f>HYPERLINK("https://www.defined.fi/sol/A52bBr15HVMFZ5zD5NZxHG8KvXvA3r9sCdrQXXnWMFSP?maker=2MbgWbgvXfDfAqCzHj4ur4eWJSZjcsfXC2Zg2BhKnMjR","https://www.defined.fi/sol/A52bBr15HVMFZ5zD5NZxHG8KvXvA3r9sCdrQXXnWMFSP?maker=2MbgWbgvXfDfAqCzHj4ur4eWJSZjcsfXC2Zg2BhKnMjR")</f>
        <v/>
      </c>
      <c r="M43">
        <f>HYPERLINK("https://dexscreener.com/solana/A52bBr15HVMFZ5zD5NZxHG8KvXvA3r9sCdrQXXnWMFSP?maker=2MbgWbgvXfDfAqCzHj4ur4eWJSZjcsfXC2Zg2BhKnMjR","https://dexscreener.com/solana/A52bBr15HVMFZ5zD5NZxHG8KvXvA3r9sCdrQXXnWMFSP?maker=2MbgWbgvXfDfAqCzHj4ur4eWJSZjcsfXC2Zg2BhKnMjR")</f>
        <v/>
      </c>
    </row>
    <row r="44">
      <c r="A44" t="inlineStr">
        <is>
          <t>9zt9qBmXdvcDksAoctyTtW2Logg5NGeQU46Zhsfppump</t>
        </is>
      </c>
      <c r="B44" t="inlineStr">
        <is>
          <t>TULIP</t>
        </is>
      </c>
      <c r="C44" t="n">
        <v>2</v>
      </c>
      <c r="D44" t="n">
        <v>-0.089</v>
      </c>
      <c r="E44" t="n">
        <v>-0.03</v>
      </c>
      <c r="F44" t="n">
        <v>2.82</v>
      </c>
      <c r="G44" t="n">
        <v>2.71</v>
      </c>
      <c r="H44" t="n">
        <v>1</v>
      </c>
      <c r="I44" t="n">
        <v>1</v>
      </c>
      <c r="J44" t="n">
        <v>-1</v>
      </c>
      <c r="K44" t="n">
        <v>-1</v>
      </c>
      <c r="L44">
        <f>HYPERLINK("https://www.defined.fi/sol/9zt9qBmXdvcDksAoctyTtW2Logg5NGeQU46Zhsfppump?maker=2MbgWbgvXfDfAqCzHj4ur4eWJSZjcsfXC2Zg2BhKnMjR","https://www.defined.fi/sol/9zt9qBmXdvcDksAoctyTtW2Logg5NGeQU46Zhsfppump?maker=2MbgWbgvXfDfAqCzHj4ur4eWJSZjcsfXC2Zg2BhKnMjR")</f>
        <v/>
      </c>
      <c r="M44">
        <f>HYPERLINK("https://dexscreener.com/solana/9zt9qBmXdvcDksAoctyTtW2Logg5NGeQU46Zhsfppump?maker=2MbgWbgvXfDfAqCzHj4ur4eWJSZjcsfXC2Zg2BhKnMjR","https://dexscreener.com/solana/9zt9qBmXdvcDksAoctyTtW2Logg5NGeQU46Zhsfppump?maker=2MbgWbgvXfDfAqCzHj4ur4eWJSZjcsfXC2Zg2BhKnMjR")</f>
        <v/>
      </c>
    </row>
    <row r="45">
      <c r="A45" t="inlineStr">
        <is>
          <t>PD11M8MB8qQUAiWzyEK4JwfS8rt7Set6av6a5JYpump</t>
        </is>
      </c>
      <c r="B45" t="inlineStr">
        <is>
          <t>AICRYNODE</t>
        </is>
      </c>
      <c r="C45" t="n">
        <v>2</v>
      </c>
      <c r="D45" t="n">
        <v>-1.15</v>
      </c>
      <c r="E45" t="n">
        <v>-0.04</v>
      </c>
      <c r="F45" t="n">
        <v>28.68</v>
      </c>
      <c r="G45" t="n">
        <v>27.25</v>
      </c>
      <c r="H45" t="n">
        <v>6</v>
      </c>
      <c r="I45" t="n">
        <v>9</v>
      </c>
      <c r="J45" t="n">
        <v>-1</v>
      </c>
      <c r="K45" t="n">
        <v>-1</v>
      </c>
      <c r="L45">
        <f>HYPERLINK("https://www.defined.fi/sol/PD11M8MB8qQUAiWzyEK4JwfS8rt7Set6av6a5JYpump?maker=2MbgWbgvXfDfAqCzHj4ur4eWJSZjcsfXC2Zg2BhKnMjR","https://www.defined.fi/sol/PD11M8MB8qQUAiWzyEK4JwfS8rt7Set6av6a5JYpump?maker=2MbgWbgvXfDfAqCzHj4ur4eWJSZjcsfXC2Zg2BhKnMjR")</f>
        <v/>
      </c>
      <c r="M45">
        <f>HYPERLINK("https://dexscreener.com/solana/PD11M8MB8qQUAiWzyEK4JwfS8rt7Set6av6a5JYpump?maker=2MbgWbgvXfDfAqCzHj4ur4eWJSZjcsfXC2Zg2BhKnMjR","https://dexscreener.com/solana/PD11M8MB8qQUAiWzyEK4JwfS8rt7Set6av6a5JYpump?maker=2MbgWbgvXfDfAqCzHj4ur4eWJSZjcsfXC2Zg2BhKnMjR")</f>
        <v/>
      </c>
    </row>
    <row r="46">
      <c r="A46" t="inlineStr">
        <is>
          <t>C4j7kPx9PqDnfvxe2uycJQRTAeyGwmU4DyGf21Xgpump</t>
        </is>
      </c>
      <c r="B46" t="inlineStr">
        <is>
          <t>MD</t>
        </is>
      </c>
      <c r="C46" t="n">
        <v>2</v>
      </c>
      <c r="D46" t="n">
        <v>-1.31</v>
      </c>
      <c r="E46" t="n">
        <v>-0.17</v>
      </c>
      <c r="F46" t="n">
        <v>7.98</v>
      </c>
      <c r="G46" t="n">
        <v>6.6</v>
      </c>
      <c r="H46" t="n">
        <v>1</v>
      </c>
      <c r="I46" t="n">
        <v>1</v>
      </c>
      <c r="J46" t="n">
        <v>-1</v>
      </c>
      <c r="K46" t="n">
        <v>-1</v>
      </c>
      <c r="L46">
        <f>HYPERLINK("https://www.defined.fi/sol/C4j7kPx9PqDnfvxe2uycJQRTAeyGwmU4DyGf21Xgpump?maker=2MbgWbgvXfDfAqCzHj4ur4eWJSZjcsfXC2Zg2BhKnMjR","https://www.defined.fi/sol/C4j7kPx9PqDnfvxe2uycJQRTAeyGwmU4DyGf21Xgpump?maker=2MbgWbgvXfDfAqCzHj4ur4eWJSZjcsfXC2Zg2BhKnMjR")</f>
        <v/>
      </c>
      <c r="M46">
        <f>HYPERLINK("https://dexscreener.com/solana/C4j7kPx9PqDnfvxe2uycJQRTAeyGwmU4DyGf21Xgpump?maker=2MbgWbgvXfDfAqCzHj4ur4eWJSZjcsfXC2Zg2BhKnMjR","https://dexscreener.com/solana/C4j7kPx9PqDnfvxe2uycJQRTAeyGwmU4DyGf21Xgpump?maker=2MbgWbgvXfDfAqCzHj4ur4eWJSZjcsfXC2Zg2BhKnMjR")</f>
        <v/>
      </c>
    </row>
    <row r="47">
      <c r="A47" t="inlineStr">
        <is>
          <t>DDx5JAMUxeLFx6u28f8FmxRnfdQkYVBYhqipPc8Kpump</t>
        </is>
      </c>
      <c r="B47" t="inlineStr">
        <is>
          <t>SIMO</t>
        </is>
      </c>
      <c r="C47" t="n">
        <v>2</v>
      </c>
      <c r="D47" t="n">
        <v>4.53</v>
      </c>
      <c r="E47" t="n">
        <v>0.88</v>
      </c>
      <c r="F47" t="n">
        <v>5.23</v>
      </c>
      <c r="G47" t="n">
        <v>9.720000000000001</v>
      </c>
      <c r="H47" t="n">
        <v>1</v>
      </c>
      <c r="I47" t="n">
        <v>3</v>
      </c>
      <c r="J47" t="n">
        <v>-1</v>
      </c>
      <c r="K47" t="n">
        <v>-1</v>
      </c>
      <c r="L47">
        <f>HYPERLINK("https://www.defined.fi/sol/DDx5JAMUxeLFx6u28f8FmxRnfdQkYVBYhqipPc8Kpump?maker=2MbgWbgvXfDfAqCzHj4ur4eWJSZjcsfXC2Zg2BhKnMjR","https://www.defined.fi/sol/DDx5JAMUxeLFx6u28f8FmxRnfdQkYVBYhqipPc8Kpump?maker=2MbgWbgvXfDfAqCzHj4ur4eWJSZjcsfXC2Zg2BhKnMjR")</f>
        <v/>
      </c>
      <c r="M47">
        <f>HYPERLINK("https://dexscreener.com/solana/DDx5JAMUxeLFx6u28f8FmxRnfdQkYVBYhqipPc8Kpump?maker=2MbgWbgvXfDfAqCzHj4ur4eWJSZjcsfXC2Zg2BhKnMjR","https://dexscreener.com/solana/DDx5JAMUxeLFx6u28f8FmxRnfdQkYVBYhqipPc8Kpump?maker=2MbgWbgvXfDfAqCzHj4ur4eWJSZjcsfXC2Zg2BhKnMjR")</f>
        <v/>
      </c>
    </row>
    <row r="48">
      <c r="A48" t="inlineStr">
        <is>
          <t>HeWdnJqjmmFbs6ACUHuPTR8diasBjNRiyKumFvyypump</t>
        </is>
      </c>
      <c r="B48" t="inlineStr">
        <is>
          <t>ber</t>
        </is>
      </c>
      <c r="C48" t="n">
        <v>2</v>
      </c>
      <c r="D48" t="n">
        <v>-0.452</v>
      </c>
      <c r="E48" t="n">
        <v>-0.21</v>
      </c>
      <c r="F48" t="n">
        <v>2.21</v>
      </c>
      <c r="G48" t="n">
        <v>1.74</v>
      </c>
      <c r="H48" t="n">
        <v>1</v>
      </c>
      <c r="I48" t="n">
        <v>1</v>
      </c>
      <c r="J48" t="n">
        <v>-1</v>
      </c>
      <c r="K48" t="n">
        <v>-1</v>
      </c>
      <c r="L48">
        <f>HYPERLINK("https://www.defined.fi/sol/HeWdnJqjmmFbs6ACUHuPTR8diasBjNRiyKumFvyypump?maker=2MbgWbgvXfDfAqCzHj4ur4eWJSZjcsfXC2Zg2BhKnMjR","https://www.defined.fi/sol/HeWdnJqjmmFbs6ACUHuPTR8diasBjNRiyKumFvyypump?maker=2MbgWbgvXfDfAqCzHj4ur4eWJSZjcsfXC2Zg2BhKnMjR")</f>
        <v/>
      </c>
      <c r="M48">
        <f>HYPERLINK("https://dexscreener.com/solana/HeWdnJqjmmFbs6ACUHuPTR8diasBjNRiyKumFvyypump?maker=2MbgWbgvXfDfAqCzHj4ur4eWJSZjcsfXC2Zg2BhKnMjR","https://dexscreener.com/solana/HeWdnJqjmmFbs6ACUHuPTR8diasBjNRiyKumFvyypump?maker=2MbgWbgvXfDfAqCzHj4ur4eWJSZjcsfXC2Zg2BhKnMjR")</f>
        <v/>
      </c>
    </row>
    <row r="49">
      <c r="A49" t="inlineStr">
        <is>
          <t>Bbg78TiAko6EnwLg8CKRZoBUemaJkQcEpqqJPPktpump</t>
        </is>
      </c>
      <c r="B49" t="inlineStr">
        <is>
          <t>god</t>
        </is>
      </c>
      <c r="C49" t="n">
        <v>2</v>
      </c>
      <c r="D49" t="n">
        <v>-1.01</v>
      </c>
      <c r="E49" t="n">
        <v>-0.75</v>
      </c>
      <c r="F49" t="n">
        <v>1.36</v>
      </c>
      <c r="G49" t="n">
        <v>0.342</v>
      </c>
      <c r="H49" t="n">
        <v>1</v>
      </c>
      <c r="I49" t="n">
        <v>1</v>
      </c>
      <c r="J49" t="n">
        <v>-1</v>
      </c>
      <c r="K49" t="n">
        <v>-1</v>
      </c>
      <c r="L49">
        <f>HYPERLINK("https://www.defined.fi/sol/Bbg78TiAko6EnwLg8CKRZoBUemaJkQcEpqqJPPktpump?maker=2MbgWbgvXfDfAqCzHj4ur4eWJSZjcsfXC2Zg2BhKnMjR","https://www.defined.fi/sol/Bbg78TiAko6EnwLg8CKRZoBUemaJkQcEpqqJPPktpump?maker=2MbgWbgvXfDfAqCzHj4ur4eWJSZjcsfXC2Zg2BhKnMjR")</f>
        <v/>
      </c>
      <c r="M49">
        <f>HYPERLINK("https://dexscreener.com/solana/Bbg78TiAko6EnwLg8CKRZoBUemaJkQcEpqqJPPktpump?maker=2MbgWbgvXfDfAqCzHj4ur4eWJSZjcsfXC2Zg2BhKnMjR","https://dexscreener.com/solana/Bbg78TiAko6EnwLg8CKRZoBUemaJkQcEpqqJPPktpump?maker=2MbgWbgvXfDfAqCzHj4ur4eWJSZjcsfXC2Zg2BhKnMjR")</f>
        <v/>
      </c>
    </row>
    <row r="50">
      <c r="A50" t="inlineStr">
        <is>
          <t>EH2tRrNn2TfD2c1vNLMrNaxa4wskzEnzb1Vo5YDRpump</t>
        </is>
      </c>
      <c r="B50" t="inlineStr">
        <is>
          <t>SLAP</t>
        </is>
      </c>
      <c r="C50" t="n">
        <v>2</v>
      </c>
      <c r="D50" t="n">
        <v>-4.06</v>
      </c>
      <c r="E50" t="n">
        <v>-0.18</v>
      </c>
      <c r="F50" t="n">
        <v>22.48</v>
      </c>
      <c r="G50" t="n">
        <v>19</v>
      </c>
      <c r="H50" t="n">
        <v>3</v>
      </c>
      <c r="I50" t="n">
        <v>3</v>
      </c>
      <c r="J50" t="n">
        <v>-1</v>
      </c>
      <c r="K50" t="n">
        <v>-1</v>
      </c>
      <c r="L50">
        <f>HYPERLINK("https://www.defined.fi/sol/EH2tRrNn2TfD2c1vNLMrNaxa4wskzEnzb1Vo5YDRpump?maker=2MbgWbgvXfDfAqCzHj4ur4eWJSZjcsfXC2Zg2BhKnMjR","https://www.defined.fi/sol/EH2tRrNn2TfD2c1vNLMrNaxa4wskzEnzb1Vo5YDRpump?maker=2MbgWbgvXfDfAqCzHj4ur4eWJSZjcsfXC2Zg2BhKnMjR")</f>
        <v/>
      </c>
      <c r="M50">
        <f>HYPERLINK("https://dexscreener.com/solana/EH2tRrNn2TfD2c1vNLMrNaxa4wskzEnzb1Vo5YDRpump?maker=2MbgWbgvXfDfAqCzHj4ur4eWJSZjcsfXC2Zg2BhKnMjR","https://dexscreener.com/solana/EH2tRrNn2TfD2c1vNLMrNaxa4wskzEnzb1Vo5YDRpump?maker=2MbgWbgvXfDfAqCzHj4ur4eWJSZjcsfXC2Zg2BhKnMjR")</f>
        <v/>
      </c>
    </row>
    <row r="51">
      <c r="A51" t="inlineStr">
        <is>
          <t>H8yTNoEFiPa9WBKWHxBUC9gRCYufdmcwafjccKLupump</t>
        </is>
      </c>
      <c r="B51" t="inlineStr">
        <is>
          <t>Ayrey</t>
        </is>
      </c>
      <c r="C51" t="n">
        <v>3</v>
      </c>
      <c r="D51" t="n">
        <v>-3.58</v>
      </c>
      <c r="E51" t="n">
        <v>-0.68</v>
      </c>
      <c r="F51" t="n">
        <v>5.29</v>
      </c>
      <c r="G51" t="n">
        <v>1.7</v>
      </c>
      <c r="H51" t="n">
        <v>2</v>
      </c>
      <c r="I51" t="n">
        <v>2</v>
      </c>
      <c r="J51" t="n">
        <v>-1</v>
      </c>
      <c r="K51" t="n">
        <v>-1</v>
      </c>
      <c r="L51">
        <f>HYPERLINK("https://www.defined.fi/sol/H8yTNoEFiPa9WBKWHxBUC9gRCYufdmcwafjccKLupump?maker=2MbgWbgvXfDfAqCzHj4ur4eWJSZjcsfXC2Zg2BhKnMjR","https://www.defined.fi/sol/H8yTNoEFiPa9WBKWHxBUC9gRCYufdmcwafjccKLupump?maker=2MbgWbgvXfDfAqCzHj4ur4eWJSZjcsfXC2Zg2BhKnMjR")</f>
        <v/>
      </c>
      <c r="M51">
        <f>HYPERLINK("https://dexscreener.com/solana/H8yTNoEFiPa9WBKWHxBUC9gRCYufdmcwafjccKLupump?maker=2MbgWbgvXfDfAqCzHj4ur4eWJSZjcsfXC2Zg2BhKnMjR","https://dexscreener.com/solana/H8yTNoEFiPa9WBKWHxBUC9gRCYufdmcwafjccKLupump?maker=2MbgWbgvXfDfAqCzHj4ur4eWJSZjcsfXC2Zg2BhKnMjR")</f>
        <v/>
      </c>
    </row>
    <row r="52">
      <c r="A52" t="inlineStr">
        <is>
          <t>DUp2qMMGuACziKeyZRtH9cuKyqtYpqJ24iZg6tVLpump</t>
        </is>
      </c>
      <c r="B52" t="inlineStr">
        <is>
          <t>RDOG</t>
        </is>
      </c>
      <c r="C52" t="n">
        <v>3</v>
      </c>
      <c r="D52" t="n">
        <v>-0.444</v>
      </c>
      <c r="E52" t="n">
        <v>-0.09</v>
      </c>
      <c r="F52" t="n">
        <v>4.79</v>
      </c>
      <c r="G52" t="n">
        <v>4.31</v>
      </c>
      <c r="H52" t="n">
        <v>1</v>
      </c>
      <c r="I52" t="n">
        <v>1</v>
      </c>
      <c r="J52" t="n">
        <v>-1</v>
      </c>
      <c r="K52" t="n">
        <v>-1</v>
      </c>
      <c r="L52">
        <f>HYPERLINK("https://www.defined.fi/sol/DUp2qMMGuACziKeyZRtH9cuKyqtYpqJ24iZg6tVLpump?maker=2MbgWbgvXfDfAqCzHj4ur4eWJSZjcsfXC2Zg2BhKnMjR","https://www.defined.fi/sol/DUp2qMMGuACziKeyZRtH9cuKyqtYpqJ24iZg6tVLpump?maker=2MbgWbgvXfDfAqCzHj4ur4eWJSZjcsfXC2Zg2BhKnMjR")</f>
        <v/>
      </c>
      <c r="M52">
        <f>HYPERLINK("https://dexscreener.com/solana/DUp2qMMGuACziKeyZRtH9cuKyqtYpqJ24iZg6tVLpump?maker=2MbgWbgvXfDfAqCzHj4ur4eWJSZjcsfXC2Zg2BhKnMjR","https://dexscreener.com/solana/DUp2qMMGuACziKeyZRtH9cuKyqtYpqJ24iZg6tVLpump?maker=2MbgWbgvXfDfAqCzHj4ur4eWJSZjcsfXC2Zg2BhKnMjR")</f>
        <v/>
      </c>
    </row>
    <row r="53">
      <c r="A53" t="inlineStr">
        <is>
          <t>4d8BRqQjdyiPhqFmMd4aanMEmUg8VPGZwmTAPp7qpump</t>
        </is>
      </c>
      <c r="B53" t="inlineStr">
        <is>
          <t>yns</t>
        </is>
      </c>
      <c r="C53" t="n">
        <v>3</v>
      </c>
      <c r="D53" t="n">
        <v>-0.292</v>
      </c>
      <c r="E53" t="n">
        <v>-0.05</v>
      </c>
      <c r="F53" t="n">
        <v>5.45</v>
      </c>
      <c r="G53" t="n">
        <v>5.11</v>
      </c>
      <c r="H53" t="n">
        <v>2</v>
      </c>
      <c r="I53" t="n">
        <v>1</v>
      </c>
      <c r="J53" t="n">
        <v>-1</v>
      </c>
      <c r="K53" t="n">
        <v>-1</v>
      </c>
      <c r="L53">
        <f>HYPERLINK("https://www.defined.fi/sol/4d8BRqQjdyiPhqFmMd4aanMEmUg8VPGZwmTAPp7qpump?maker=2MbgWbgvXfDfAqCzHj4ur4eWJSZjcsfXC2Zg2BhKnMjR","https://www.defined.fi/sol/4d8BRqQjdyiPhqFmMd4aanMEmUg8VPGZwmTAPp7qpump?maker=2MbgWbgvXfDfAqCzHj4ur4eWJSZjcsfXC2Zg2BhKnMjR")</f>
        <v/>
      </c>
      <c r="M53">
        <f>HYPERLINK("https://dexscreener.com/solana/4d8BRqQjdyiPhqFmMd4aanMEmUg8VPGZwmTAPp7qpump?maker=2MbgWbgvXfDfAqCzHj4ur4eWJSZjcsfXC2Zg2BhKnMjR","https://dexscreener.com/solana/4d8BRqQjdyiPhqFmMd4aanMEmUg8VPGZwmTAPp7qpump?maker=2MbgWbgvXfDfAqCzHj4ur4eWJSZjcsfXC2Zg2BhKnMjR")</f>
        <v/>
      </c>
    </row>
    <row r="54">
      <c r="A54" t="inlineStr">
        <is>
          <t>2ViSxTqNGZKbrEv7ULMqLipyeDNGQXbtzEWB3u6mpUpA</t>
        </is>
      </c>
      <c r="B54" t="inlineStr">
        <is>
          <t>AURA</t>
        </is>
      </c>
      <c r="C54" t="n">
        <v>3</v>
      </c>
      <c r="D54" t="n">
        <v>-3.84</v>
      </c>
      <c r="E54" t="n">
        <v>-0.23</v>
      </c>
      <c r="F54" t="n">
        <v>17.1</v>
      </c>
      <c r="G54" t="n">
        <v>13.12</v>
      </c>
      <c r="H54" t="n">
        <v>3</v>
      </c>
      <c r="I54" t="n">
        <v>3</v>
      </c>
      <c r="J54" t="n">
        <v>-1</v>
      </c>
      <c r="K54" t="n">
        <v>-1</v>
      </c>
      <c r="L54">
        <f>HYPERLINK("https://www.defined.fi/sol/2ViSxTqNGZKbrEv7ULMqLipyeDNGQXbtzEWB3u6mpUpA?maker=2MbgWbgvXfDfAqCzHj4ur4eWJSZjcsfXC2Zg2BhKnMjR","https://www.defined.fi/sol/2ViSxTqNGZKbrEv7ULMqLipyeDNGQXbtzEWB3u6mpUpA?maker=2MbgWbgvXfDfAqCzHj4ur4eWJSZjcsfXC2Zg2BhKnMjR")</f>
        <v/>
      </c>
      <c r="M54">
        <f>HYPERLINK("https://dexscreener.com/solana/2ViSxTqNGZKbrEv7ULMqLipyeDNGQXbtzEWB3u6mpUpA?maker=2MbgWbgvXfDfAqCzHj4ur4eWJSZjcsfXC2Zg2BhKnMjR","https://dexscreener.com/solana/2ViSxTqNGZKbrEv7ULMqLipyeDNGQXbtzEWB3u6mpUpA?maker=2MbgWbgvXfDfAqCzHj4ur4eWJSZjcsfXC2Zg2BhKnMjR")</f>
        <v/>
      </c>
    </row>
    <row r="55">
      <c r="A55" t="inlineStr">
        <is>
          <t>FGSheu4NuiGqf8zjP9Na5BtdQTmd1SzfcdYZAHHNpump</t>
        </is>
      </c>
      <c r="B55" t="inlineStr">
        <is>
          <t>FDLZ</t>
        </is>
      </c>
      <c r="C55" t="n">
        <v>3</v>
      </c>
      <c r="D55" t="n">
        <v>-1.03</v>
      </c>
      <c r="E55" t="n">
        <v>-0.17</v>
      </c>
      <c r="F55" t="n">
        <v>6.15</v>
      </c>
      <c r="G55" t="n">
        <v>5.07</v>
      </c>
      <c r="H55" t="n">
        <v>1</v>
      </c>
      <c r="I55" t="n">
        <v>1</v>
      </c>
      <c r="J55" t="n">
        <v>-1</v>
      </c>
      <c r="K55" t="n">
        <v>-1</v>
      </c>
      <c r="L55">
        <f>HYPERLINK("https://www.defined.fi/sol/FGSheu4NuiGqf8zjP9Na5BtdQTmd1SzfcdYZAHHNpump?maker=2MbgWbgvXfDfAqCzHj4ur4eWJSZjcsfXC2Zg2BhKnMjR","https://www.defined.fi/sol/FGSheu4NuiGqf8zjP9Na5BtdQTmd1SzfcdYZAHHNpump?maker=2MbgWbgvXfDfAqCzHj4ur4eWJSZjcsfXC2Zg2BhKnMjR")</f>
        <v/>
      </c>
      <c r="M55">
        <f>HYPERLINK("https://dexscreener.com/solana/FGSheu4NuiGqf8zjP9Na5BtdQTmd1SzfcdYZAHHNpump?maker=2MbgWbgvXfDfAqCzHj4ur4eWJSZjcsfXC2Zg2BhKnMjR","https://dexscreener.com/solana/FGSheu4NuiGqf8zjP9Na5BtdQTmd1SzfcdYZAHHNpump?maker=2MbgWbgvXfDfAqCzHj4ur4eWJSZjcsfXC2Zg2BhKnMjR")</f>
        <v/>
      </c>
    </row>
    <row r="56">
      <c r="A56" t="inlineStr">
        <is>
          <t>2eCKzhXd4v9QS4Huic592afTNMgHr5HjwE7Gurbepump</t>
        </is>
      </c>
      <c r="B56" t="inlineStr">
        <is>
          <t>RSI</t>
        </is>
      </c>
      <c r="C56" t="n">
        <v>3</v>
      </c>
      <c r="D56" t="n">
        <v>-0.05</v>
      </c>
      <c r="E56" t="n">
        <v>-0.03</v>
      </c>
      <c r="F56" t="n">
        <v>1.93</v>
      </c>
      <c r="G56" t="n">
        <v>1.87</v>
      </c>
      <c r="H56" t="n">
        <v>1</v>
      </c>
      <c r="I56" t="n">
        <v>1</v>
      </c>
      <c r="J56" t="n">
        <v>-1</v>
      </c>
      <c r="K56" t="n">
        <v>-1</v>
      </c>
      <c r="L56">
        <f>HYPERLINK("https://www.defined.fi/sol/2eCKzhXd4v9QS4Huic592afTNMgHr5HjwE7Gurbepump?maker=2MbgWbgvXfDfAqCzHj4ur4eWJSZjcsfXC2Zg2BhKnMjR","https://www.defined.fi/sol/2eCKzhXd4v9QS4Huic592afTNMgHr5HjwE7Gurbepump?maker=2MbgWbgvXfDfAqCzHj4ur4eWJSZjcsfXC2Zg2BhKnMjR")</f>
        <v/>
      </c>
      <c r="M56">
        <f>HYPERLINK("https://dexscreener.com/solana/2eCKzhXd4v9QS4Huic592afTNMgHr5HjwE7Gurbepump?maker=2MbgWbgvXfDfAqCzHj4ur4eWJSZjcsfXC2Zg2BhKnMjR","https://dexscreener.com/solana/2eCKzhXd4v9QS4Huic592afTNMgHr5HjwE7Gurbepump?maker=2MbgWbgvXfDfAqCzHj4ur4eWJSZjcsfXC2Zg2BhKnMjR")</f>
        <v/>
      </c>
    </row>
    <row r="57">
      <c r="A57" t="inlineStr">
        <is>
          <t>HuiVprCHCucHUb5bX6EXFJd7wuwvdASFzzge4ahXpump</t>
        </is>
      </c>
      <c r="B57" t="inlineStr">
        <is>
          <t>Tilly</t>
        </is>
      </c>
      <c r="C57" t="n">
        <v>3</v>
      </c>
      <c r="D57" t="n">
        <v>-3.29</v>
      </c>
      <c r="E57" t="n">
        <v>-0.63</v>
      </c>
      <c r="F57" t="n">
        <v>5.23</v>
      </c>
      <c r="G57" t="n">
        <v>1.93</v>
      </c>
      <c r="H57" t="n">
        <v>2</v>
      </c>
      <c r="I57" t="n">
        <v>1</v>
      </c>
      <c r="J57" t="n">
        <v>-1</v>
      </c>
      <c r="K57" t="n">
        <v>-1</v>
      </c>
      <c r="L57">
        <f>HYPERLINK("https://www.defined.fi/sol/HuiVprCHCucHUb5bX6EXFJd7wuwvdASFzzge4ahXpump?maker=2MbgWbgvXfDfAqCzHj4ur4eWJSZjcsfXC2Zg2BhKnMjR","https://www.defined.fi/sol/HuiVprCHCucHUb5bX6EXFJd7wuwvdASFzzge4ahXpump?maker=2MbgWbgvXfDfAqCzHj4ur4eWJSZjcsfXC2Zg2BhKnMjR")</f>
        <v/>
      </c>
      <c r="M57">
        <f>HYPERLINK("https://dexscreener.com/solana/HuiVprCHCucHUb5bX6EXFJd7wuwvdASFzzge4ahXpump?maker=2MbgWbgvXfDfAqCzHj4ur4eWJSZjcsfXC2Zg2BhKnMjR","https://dexscreener.com/solana/HuiVprCHCucHUb5bX6EXFJd7wuwvdASFzzge4ahXpump?maker=2MbgWbgvXfDfAqCzHj4ur4eWJSZjcsfXC2Zg2BhKnMjR")</f>
        <v/>
      </c>
    </row>
    <row r="58">
      <c r="A58" t="inlineStr">
        <is>
          <t>HodgC15hoJtDykKCxfjdz7YntYsoVAUXVyDvSbGYpump</t>
        </is>
      </c>
      <c r="B58" t="inlineStr">
        <is>
          <t>pikel</t>
        </is>
      </c>
      <c r="C58" t="n">
        <v>3</v>
      </c>
      <c r="D58" t="n">
        <v>-0.342</v>
      </c>
      <c r="E58" t="n">
        <v>-0.32</v>
      </c>
      <c r="F58" t="n">
        <v>1.06</v>
      </c>
      <c r="G58" t="n">
        <v>0.72</v>
      </c>
      <c r="H58" t="n">
        <v>1</v>
      </c>
      <c r="I58" t="n">
        <v>1</v>
      </c>
      <c r="J58" t="n">
        <v>-1</v>
      </c>
      <c r="K58" t="n">
        <v>-1</v>
      </c>
      <c r="L58">
        <f>HYPERLINK("https://www.defined.fi/sol/HodgC15hoJtDykKCxfjdz7YntYsoVAUXVyDvSbGYpump?maker=2MbgWbgvXfDfAqCzHj4ur4eWJSZjcsfXC2Zg2BhKnMjR","https://www.defined.fi/sol/HodgC15hoJtDykKCxfjdz7YntYsoVAUXVyDvSbGYpump?maker=2MbgWbgvXfDfAqCzHj4ur4eWJSZjcsfXC2Zg2BhKnMjR")</f>
        <v/>
      </c>
      <c r="M58">
        <f>HYPERLINK("https://dexscreener.com/solana/HodgC15hoJtDykKCxfjdz7YntYsoVAUXVyDvSbGYpump?maker=2MbgWbgvXfDfAqCzHj4ur4eWJSZjcsfXC2Zg2BhKnMjR","https://dexscreener.com/solana/HodgC15hoJtDykKCxfjdz7YntYsoVAUXVyDvSbGYpump?maker=2MbgWbgvXfDfAqCzHj4ur4eWJSZjcsfXC2Zg2BhKnMjR")</f>
        <v/>
      </c>
    </row>
    <row r="59">
      <c r="A59" t="inlineStr">
        <is>
          <t>H2ZpBXtzk1DaDTzsoXqMhjN6Bd3qzgefHjUZ1e2zuwAe</t>
        </is>
      </c>
      <c r="B59" t="inlineStr">
        <is>
          <t>jeoing737</t>
        </is>
      </c>
      <c r="C59" t="n">
        <v>3</v>
      </c>
      <c r="D59" t="n">
        <v>-0.222</v>
      </c>
      <c r="E59" t="n">
        <v>-0.04</v>
      </c>
      <c r="F59" t="n">
        <v>5.84</v>
      </c>
      <c r="G59" t="n">
        <v>5.57</v>
      </c>
      <c r="H59" t="n">
        <v>2</v>
      </c>
      <c r="I59" t="n">
        <v>2</v>
      </c>
      <c r="J59" t="n">
        <v>-1</v>
      </c>
      <c r="K59" t="n">
        <v>-1</v>
      </c>
      <c r="L59">
        <f>HYPERLINK("https://www.defined.fi/sol/H2ZpBXtzk1DaDTzsoXqMhjN6Bd3qzgefHjUZ1e2zuwAe?maker=2MbgWbgvXfDfAqCzHj4ur4eWJSZjcsfXC2Zg2BhKnMjR","https://www.defined.fi/sol/H2ZpBXtzk1DaDTzsoXqMhjN6Bd3qzgefHjUZ1e2zuwAe?maker=2MbgWbgvXfDfAqCzHj4ur4eWJSZjcsfXC2Zg2BhKnMjR")</f>
        <v/>
      </c>
      <c r="M59">
        <f>HYPERLINK("https://dexscreener.com/solana/H2ZpBXtzk1DaDTzsoXqMhjN6Bd3qzgefHjUZ1e2zuwAe?maker=2MbgWbgvXfDfAqCzHj4ur4eWJSZjcsfXC2Zg2BhKnMjR","https://dexscreener.com/solana/H2ZpBXtzk1DaDTzsoXqMhjN6Bd3qzgefHjUZ1e2zuwAe?maker=2MbgWbgvXfDfAqCzHj4ur4eWJSZjcsfXC2Zg2BhKnMjR")</f>
        <v/>
      </c>
    </row>
    <row r="60">
      <c r="A60" t="inlineStr">
        <is>
          <t>134jCUs7fERqc21mKJzXeseLWfRPErmgvenU6JeRpump</t>
        </is>
      </c>
      <c r="B60" t="inlineStr">
        <is>
          <t>SOLO</t>
        </is>
      </c>
      <c r="C60" t="n">
        <v>3</v>
      </c>
      <c r="D60" t="n">
        <v>-0.028</v>
      </c>
      <c r="E60" t="n">
        <v>-0.01</v>
      </c>
      <c r="F60" t="n">
        <v>2.84</v>
      </c>
      <c r="G60" t="n">
        <v>2.81</v>
      </c>
      <c r="H60" t="n">
        <v>1</v>
      </c>
      <c r="I60" t="n">
        <v>1</v>
      </c>
      <c r="J60" t="n">
        <v>-1</v>
      </c>
      <c r="K60" t="n">
        <v>-1</v>
      </c>
      <c r="L60">
        <f>HYPERLINK("https://www.defined.fi/sol/134jCUs7fERqc21mKJzXeseLWfRPErmgvenU6JeRpump?maker=2MbgWbgvXfDfAqCzHj4ur4eWJSZjcsfXC2Zg2BhKnMjR","https://www.defined.fi/sol/134jCUs7fERqc21mKJzXeseLWfRPErmgvenU6JeRpump?maker=2MbgWbgvXfDfAqCzHj4ur4eWJSZjcsfXC2Zg2BhKnMjR")</f>
        <v/>
      </c>
      <c r="M60">
        <f>HYPERLINK("https://dexscreener.com/solana/134jCUs7fERqc21mKJzXeseLWfRPErmgvenU6JeRpump?maker=2MbgWbgvXfDfAqCzHj4ur4eWJSZjcsfXC2Zg2BhKnMjR","https://dexscreener.com/solana/134jCUs7fERqc21mKJzXeseLWfRPErmgvenU6JeRpump?maker=2MbgWbgvXfDfAqCzHj4ur4eWJSZjcsfXC2Zg2BhKnMjR")</f>
        <v/>
      </c>
    </row>
    <row r="61">
      <c r="A61" t="inlineStr">
        <is>
          <t>53CNwZZbP8WfnA1oTnX4S5AcGggvJignK2QWXtZ9pump</t>
        </is>
      </c>
      <c r="B61" t="inlineStr">
        <is>
          <t>fumble</t>
        </is>
      </c>
      <c r="C61" t="n">
        <v>3</v>
      </c>
      <c r="D61" t="n">
        <v>-1.5</v>
      </c>
      <c r="E61" t="n">
        <v>-0.35</v>
      </c>
      <c r="F61" t="n">
        <v>4.38</v>
      </c>
      <c r="G61" t="n">
        <v>2.84</v>
      </c>
      <c r="H61" t="n">
        <v>1</v>
      </c>
      <c r="I61" t="n">
        <v>1</v>
      </c>
      <c r="J61" t="n">
        <v>-1</v>
      </c>
      <c r="K61" t="n">
        <v>-1</v>
      </c>
      <c r="L61">
        <f>HYPERLINK("https://www.defined.fi/sol/53CNwZZbP8WfnA1oTnX4S5AcGggvJignK2QWXtZ9pump?maker=2MbgWbgvXfDfAqCzHj4ur4eWJSZjcsfXC2Zg2BhKnMjR","https://www.defined.fi/sol/53CNwZZbP8WfnA1oTnX4S5AcGggvJignK2QWXtZ9pump?maker=2MbgWbgvXfDfAqCzHj4ur4eWJSZjcsfXC2Zg2BhKnMjR")</f>
        <v/>
      </c>
      <c r="M61">
        <f>HYPERLINK("https://dexscreener.com/solana/53CNwZZbP8WfnA1oTnX4S5AcGggvJignK2QWXtZ9pump?maker=2MbgWbgvXfDfAqCzHj4ur4eWJSZjcsfXC2Zg2BhKnMjR","https://dexscreener.com/solana/53CNwZZbP8WfnA1oTnX4S5AcGggvJignK2QWXtZ9pump?maker=2MbgWbgvXfDfAqCzHj4ur4eWJSZjcsfXC2Zg2BhKnMjR")</f>
        <v/>
      </c>
    </row>
    <row r="62">
      <c r="A62" t="inlineStr">
        <is>
          <t>8sj6CvKd8tZttApYFpDKfTrA2osx1eemhemK1YMbpump</t>
        </is>
      </c>
      <c r="B62" t="inlineStr">
        <is>
          <t>DINGUS</t>
        </is>
      </c>
      <c r="C62" t="n">
        <v>3</v>
      </c>
      <c r="D62" t="n">
        <v>6.63</v>
      </c>
      <c r="E62" t="n">
        <v>1.16</v>
      </c>
      <c r="F62" t="n">
        <v>5.75</v>
      </c>
      <c r="G62" t="n">
        <v>12.36</v>
      </c>
      <c r="H62" t="n">
        <v>2</v>
      </c>
      <c r="I62" t="n">
        <v>3</v>
      </c>
      <c r="J62" t="n">
        <v>-1</v>
      </c>
      <c r="K62" t="n">
        <v>-1</v>
      </c>
      <c r="L62">
        <f>HYPERLINK("https://www.defined.fi/sol/8sj6CvKd8tZttApYFpDKfTrA2osx1eemhemK1YMbpump?maker=2MbgWbgvXfDfAqCzHj4ur4eWJSZjcsfXC2Zg2BhKnMjR","https://www.defined.fi/sol/8sj6CvKd8tZttApYFpDKfTrA2osx1eemhemK1YMbpump?maker=2MbgWbgvXfDfAqCzHj4ur4eWJSZjcsfXC2Zg2BhKnMjR")</f>
        <v/>
      </c>
      <c r="M62">
        <f>HYPERLINK("https://dexscreener.com/solana/8sj6CvKd8tZttApYFpDKfTrA2osx1eemhemK1YMbpump?maker=2MbgWbgvXfDfAqCzHj4ur4eWJSZjcsfXC2Zg2BhKnMjR","https://dexscreener.com/solana/8sj6CvKd8tZttApYFpDKfTrA2osx1eemhemK1YMbpump?maker=2MbgWbgvXfDfAqCzHj4ur4eWJSZjcsfXC2Zg2BhKnMjR")</f>
        <v/>
      </c>
    </row>
    <row r="63">
      <c r="A63" t="inlineStr">
        <is>
          <t>EsmVDCFt9EJ5xiv5ZtXyxXEBEGKxLrzxnKFrjdg7UQmc</t>
        </is>
      </c>
      <c r="B63" t="inlineStr">
        <is>
          <t>BLACK</t>
        </is>
      </c>
      <c r="C63" t="n">
        <v>4</v>
      </c>
      <c r="D63" t="n">
        <v>-2.29</v>
      </c>
      <c r="E63" t="n">
        <v>-0.37</v>
      </c>
      <c r="F63" t="n">
        <v>6.26</v>
      </c>
      <c r="G63" t="n">
        <v>3.97</v>
      </c>
      <c r="H63" t="n">
        <v>1</v>
      </c>
      <c r="I63" t="n">
        <v>1</v>
      </c>
      <c r="J63" t="n">
        <v>-1</v>
      </c>
      <c r="K63" t="n">
        <v>-1</v>
      </c>
      <c r="L63">
        <f>HYPERLINK("https://www.defined.fi/sol/EsmVDCFt9EJ5xiv5ZtXyxXEBEGKxLrzxnKFrjdg7UQmc?maker=2MbgWbgvXfDfAqCzHj4ur4eWJSZjcsfXC2Zg2BhKnMjR","https://www.defined.fi/sol/EsmVDCFt9EJ5xiv5ZtXyxXEBEGKxLrzxnKFrjdg7UQmc?maker=2MbgWbgvXfDfAqCzHj4ur4eWJSZjcsfXC2Zg2BhKnMjR")</f>
        <v/>
      </c>
      <c r="M63">
        <f>HYPERLINK("https://dexscreener.com/solana/EsmVDCFt9EJ5xiv5ZtXyxXEBEGKxLrzxnKFrjdg7UQmc?maker=2MbgWbgvXfDfAqCzHj4ur4eWJSZjcsfXC2Zg2BhKnMjR","https://dexscreener.com/solana/EsmVDCFt9EJ5xiv5ZtXyxXEBEGKxLrzxnKFrjdg7UQmc?maker=2MbgWbgvXfDfAqCzHj4ur4eWJSZjcsfXC2Zg2BhKnMjR")</f>
        <v/>
      </c>
    </row>
    <row r="64">
      <c r="A64" t="inlineStr">
        <is>
          <t>9MBzpyMRkj2r5nTQZMMnxnCm5j1MAAFSYUtbSKjAF3WU</t>
        </is>
      </c>
      <c r="B64" t="inlineStr">
        <is>
          <t>ZOOMER</t>
        </is>
      </c>
      <c r="C64" t="n">
        <v>6</v>
      </c>
      <c r="D64" t="n">
        <v>-9.58</v>
      </c>
      <c r="E64" t="n">
        <v>-0.09</v>
      </c>
      <c r="F64" t="n">
        <v>101.94</v>
      </c>
      <c r="G64" t="n">
        <v>99.92</v>
      </c>
      <c r="H64" t="n">
        <v>4</v>
      </c>
      <c r="I64" t="n">
        <v>5</v>
      </c>
      <c r="J64" t="n">
        <v>-1</v>
      </c>
      <c r="K64" t="n">
        <v>-1</v>
      </c>
      <c r="L64">
        <f>HYPERLINK("https://www.defined.fi/sol/9MBzpyMRkj2r5nTQZMMnxnCm5j1MAAFSYUtbSKjAF3WU?maker=2MbgWbgvXfDfAqCzHj4ur4eWJSZjcsfXC2Zg2BhKnMjR","https://www.defined.fi/sol/9MBzpyMRkj2r5nTQZMMnxnCm5j1MAAFSYUtbSKjAF3WU?maker=2MbgWbgvXfDfAqCzHj4ur4eWJSZjcsfXC2Zg2BhKnMjR")</f>
        <v/>
      </c>
      <c r="M64">
        <f>HYPERLINK("https://dexscreener.com/solana/9MBzpyMRkj2r5nTQZMMnxnCm5j1MAAFSYUtbSKjAF3WU?maker=2MbgWbgvXfDfAqCzHj4ur4eWJSZjcsfXC2Zg2BhKnMjR","https://dexscreener.com/solana/9MBzpyMRkj2r5nTQZMMnxnCm5j1MAAFSYUtbSKjAF3WU?maker=2MbgWbgvXfDfAqCzHj4ur4eWJSZjcsfXC2Zg2BhKnMjR")</f>
        <v/>
      </c>
    </row>
    <row r="65">
      <c r="A65" t="inlineStr">
        <is>
          <t>EkHr62PC6Y1axrLS7cR8YC4BZeW19mtHxQLCLMrf9vnq</t>
        </is>
      </c>
      <c r="B65" t="inlineStr">
        <is>
          <t>CIRCLE</t>
        </is>
      </c>
      <c r="C65" t="n">
        <v>10</v>
      </c>
      <c r="D65" t="n">
        <v>0</v>
      </c>
      <c r="E65" t="n">
        <v>0</v>
      </c>
      <c r="F65" t="n">
        <v>4.65</v>
      </c>
      <c r="G65" t="n">
        <v>0</v>
      </c>
      <c r="H65" t="n">
        <v>2</v>
      </c>
      <c r="I65" t="n">
        <v>0</v>
      </c>
      <c r="J65" t="n">
        <v>-1</v>
      </c>
      <c r="K65" t="n">
        <v>-1</v>
      </c>
      <c r="L65">
        <f>HYPERLINK("https://www.defined.fi/sol/EkHr62PC6Y1axrLS7cR8YC4BZeW19mtHxQLCLMrf9vnq?maker=2MbgWbgvXfDfAqCzHj4ur4eWJSZjcsfXC2Zg2BhKnMjR","https://www.defined.fi/sol/EkHr62PC6Y1axrLS7cR8YC4BZeW19mtHxQLCLMrf9vnq?maker=2MbgWbgvXfDfAqCzHj4ur4eWJSZjcsfXC2Zg2BhKnMjR")</f>
        <v/>
      </c>
      <c r="M65">
        <f>HYPERLINK("https://dexscreener.com/solana/EkHr62PC6Y1axrLS7cR8YC4BZeW19mtHxQLCLMrf9vnq?maker=2MbgWbgvXfDfAqCzHj4ur4eWJSZjcsfXC2Zg2BhKnMjR","https://dexscreener.com/solana/EkHr62PC6Y1axrLS7cR8YC4BZeW19mtHxQLCLMrf9vnq?maker=2MbgWbgvXfDfAqCzHj4ur4eWJSZjcsfXC2Zg2BhKnMjR")</f>
        <v/>
      </c>
    </row>
    <row r="66">
      <c r="A66" t="inlineStr">
        <is>
          <t>7Pn1htyhP1ecSAtmDZyoJZzjCNhsMAFr37VeZkdvpump</t>
        </is>
      </c>
      <c r="B66" t="inlineStr">
        <is>
          <t>omega</t>
        </is>
      </c>
      <c r="C66" t="n">
        <v>10</v>
      </c>
      <c r="D66" t="n">
        <v>-0.064</v>
      </c>
      <c r="E66" t="n">
        <v>-0.03</v>
      </c>
      <c r="F66" t="n">
        <v>1.95</v>
      </c>
      <c r="G66" t="n">
        <v>1.86</v>
      </c>
      <c r="H66" t="n">
        <v>1</v>
      </c>
      <c r="I66" t="n">
        <v>1</v>
      </c>
      <c r="J66" t="n">
        <v>-1</v>
      </c>
      <c r="K66" t="n">
        <v>-1</v>
      </c>
      <c r="L66">
        <f>HYPERLINK("https://www.defined.fi/sol/7Pn1htyhP1ecSAtmDZyoJZzjCNhsMAFr37VeZkdvpump?maker=2MbgWbgvXfDfAqCzHj4ur4eWJSZjcsfXC2Zg2BhKnMjR","https://www.defined.fi/sol/7Pn1htyhP1ecSAtmDZyoJZzjCNhsMAFr37VeZkdvpump?maker=2MbgWbgvXfDfAqCzHj4ur4eWJSZjcsfXC2Zg2BhKnMjR")</f>
        <v/>
      </c>
      <c r="M66">
        <f>HYPERLINK("https://dexscreener.com/solana/7Pn1htyhP1ecSAtmDZyoJZzjCNhsMAFr37VeZkdvpump?maker=2MbgWbgvXfDfAqCzHj4ur4eWJSZjcsfXC2Zg2BhKnMjR","https://dexscreener.com/solana/7Pn1htyhP1ecSAtmDZyoJZzjCNhsMAFr37VeZkdvpump?maker=2MbgWbgvXfDfAqCzHj4ur4eWJSZjcsfXC2Zg2BhKnMjR")</f>
        <v/>
      </c>
    </row>
    <row r="67">
      <c r="A67" t="inlineStr">
        <is>
          <t>WicEiFpGAaCi83RP15u97119hf6AuJ8J4FK49Z665uP</t>
        </is>
      </c>
      <c r="B67" t="inlineStr">
        <is>
          <t>WICE</t>
        </is>
      </c>
      <c r="C67" t="n">
        <v>10</v>
      </c>
      <c r="D67" t="n">
        <v>-1.7</v>
      </c>
      <c r="E67" t="n">
        <v>-0.2</v>
      </c>
      <c r="F67" t="n">
        <v>8.539999999999999</v>
      </c>
      <c r="G67" t="n">
        <v>6.81</v>
      </c>
      <c r="H67" t="n">
        <v>2</v>
      </c>
      <c r="I67" t="n">
        <v>1</v>
      </c>
      <c r="J67" t="n">
        <v>-1</v>
      </c>
      <c r="K67" t="n">
        <v>-1</v>
      </c>
      <c r="L67">
        <f>HYPERLINK("https://www.defined.fi/sol/WicEiFpGAaCi83RP15u97119hf6AuJ8J4FK49Z665uP?maker=2MbgWbgvXfDfAqCzHj4ur4eWJSZjcsfXC2Zg2BhKnMjR","https://www.defined.fi/sol/WicEiFpGAaCi83RP15u97119hf6AuJ8J4FK49Z665uP?maker=2MbgWbgvXfDfAqCzHj4ur4eWJSZjcsfXC2Zg2BhKnMjR")</f>
        <v/>
      </c>
      <c r="M67">
        <f>HYPERLINK("https://dexscreener.com/solana/WicEiFpGAaCi83RP15u97119hf6AuJ8J4FK49Z665uP?maker=2MbgWbgvXfDfAqCzHj4ur4eWJSZjcsfXC2Zg2BhKnMjR","https://dexscreener.com/solana/WicEiFpGAaCi83RP15u97119hf6AuJ8J4FK49Z665uP?maker=2MbgWbgvXfDfAqCzHj4ur4eWJSZjcsfXC2Zg2BhKnMjR")</f>
        <v/>
      </c>
    </row>
    <row r="68">
      <c r="A68" t="inlineStr">
        <is>
          <t>D8r8XTuCrUhLheWeGXSwC3G92RhASficV3YA7B2XWcLv</t>
        </is>
      </c>
      <c r="B68" t="inlineStr">
        <is>
          <t>BAG</t>
        </is>
      </c>
      <c r="C68" t="n">
        <v>10</v>
      </c>
      <c r="D68" t="n">
        <v>-1.92</v>
      </c>
      <c r="E68" t="n">
        <v>-0.14</v>
      </c>
      <c r="F68" t="n">
        <v>13.28</v>
      </c>
      <c r="G68" t="n">
        <v>11.36</v>
      </c>
      <c r="H68" t="n">
        <v>1</v>
      </c>
      <c r="I68" t="n">
        <v>3</v>
      </c>
      <c r="J68" t="n">
        <v>-1</v>
      </c>
      <c r="K68" t="n">
        <v>-1</v>
      </c>
      <c r="L68">
        <f>HYPERLINK("https://www.defined.fi/sol/D8r8XTuCrUhLheWeGXSwC3G92RhASficV3YA7B2XWcLv?maker=2MbgWbgvXfDfAqCzHj4ur4eWJSZjcsfXC2Zg2BhKnMjR","https://www.defined.fi/sol/D8r8XTuCrUhLheWeGXSwC3G92RhASficV3YA7B2XWcLv?maker=2MbgWbgvXfDfAqCzHj4ur4eWJSZjcsfXC2Zg2BhKnMjR")</f>
        <v/>
      </c>
      <c r="M68">
        <f>HYPERLINK("https://dexscreener.com/solana/D8r8XTuCrUhLheWeGXSwC3G92RhASficV3YA7B2XWcLv?maker=2MbgWbgvXfDfAqCzHj4ur4eWJSZjcsfXC2Zg2BhKnMjR","https://dexscreener.com/solana/D8r8XTuCrUhLheWeGXSwC3G92RhASficV3YA7B2XWcLv?maker=2MbgWbgvXfDfAqCzHj4ur4eWJSZjcsfXC2Zg2BhKnMjR")</f>
        <v/>
      </c>
    </row>
    <row r="69">
      <c r="A69" t="inlineStr">
        <is>
          <t>AXKxBevHmVZ4646tqqkmku65MnKYdhWLJRxKhYgzpump</t>
        </is>
      </c>
      <c r="B69" t="inlineStr">
        <is>
          <t>bearcycle</t>
        </is>
      </c>
      <c r="C69" t="n">
        <v>10</v>
      </c>
      <c r="D69" t="n">
        <v>-0.64</v>
      </c>
      <c r="E69" t="n">
        <v>-0.29</v>
      </c>
      <c r="F69" t="n">
        <v>2.2</v>
      </c>
      <c r="G69" t="n">
        <v>1.56</v>
      </c>
      <c r="H69" t="n">
        <v>1</v>
      </c>
      <c r="I69" t="n">
        <v>1</v>
      </c>
      <c r="J69" t="n">
        <v>-1</v>
      </c>
      <c r="K69" t="n">
        <v>-1</v>
      </c>
      <c r="L69">
        <f>HYPERLINK("https://www.defined.fi/sol/AXKxBevHmVZ4646tqqkmku65MnKYdhWLJRxKhYgzpump?maker=2MbgWbgvXfDfAqCzHj4ur4eWJSZjcsfXC2Zg2BhKnMjR","https://www.defined.fi/sol/AXKxBevHmVZ4646tqqkmku65MnKYdhWLJRxKhYgzpump?maker=2MbgWbgvXfDfAqCzHj4ur4eWJSZjcsfXC2Zg2BhKnMjR")</f>
        <v/>
      </c>
      <c r="M69">
        <f>HYPERLINK("https://dexscreener.com/solana/AXKxBevHmVZ4646tqqkmku65MnKYdhWLJRxKhYgzpump?maker=2MbgWbgvXfDfAqCzHj4ur4eWJSZjcsfXC2Zg2BhKnMjR","https://dexscreener.com/solana/AXKxBevHmVZ4646tqqkmku65MnKYdhWLJRxKhYgzpump?maker=2MbgWbgvXfDfAqCzHj4ur4eWJSZjcsfXC2Zg2BhKnMjR")</f>
        <v/>
      </c>
    </row>
    <row r="70">
      <c r="A70" t="inlineStr">
        <is>
          <t>FAJW358HjJ2mHXSHbHyxghfVGzX5SBoupdjRr2y9pump</t>
        </is>
      </c>
      <c r="B70" t="inlineStr">
        <is>
          <t>sonny</t>
        </is>
      </c>
      <c r="C70" t="n">
        <v>11</v>
      </c>
      <c r="D70" t="n">
        <v>-1.06</v>
      </c>
      <c r="E70" t="n">
        <v>-0.57</v>
      </c>
      <c r="F70" t="n">
        <v>1.86</v>
      </c>
      <c r="G70" t="n">
        <v>0.8070000000000001</v>
      </c>
      <c r="H70" t="n">
        <v>1</v>
      </c>
      <c r="I70" t="n">
        <v>1</v>
      </c>
      <c r="J70" t="n">
        <v>-1</v>
      </c>
      <c r="K70" t="n">
        <v>-1</v>
      </c>
      <c r="L70">
        <f>HYPERLINK("https://www.defined.fi/sol/FAJW358HjJ2mHXSHbHyxghfVGzX5SBoupdjRr2y9pump?maker=2MbgWbgvXfDfAqCzHj4ur4eWJSZjcsfXC2Zg2BhKnMjR","https://www.defined.fi/sol/FAJW358HjJ2mHXSHbHyxghfVGzX5SBoupdjRr2y9pump?maker=2MbgWbgvXfDfAqCzHj4ur4eWJSZjcsfXC2Zg2BhKnMjR")</f>
        <v/>
      </c>
      <c r="M70">
        <f>HYPERLINK("https://dexscreener.com/solana/FAJW358HjJ2mHXSHbHyxghfVGzX5SBoupdjRr2y9pump?maker=2MbgWbgvXfDfAqCzHj4ur4eWJSZjcsfXC2Zg2BhKnMjR","https://dexscreener.com/solana/FAJW358HjJ2mHXSHbHyxghfVGzX5SBoupdjRr2y9pump?maker=2MbgWbgvXfDfAqCzHj4ur4eWJSZjcsfXC2Zg2BhKnMjR")</f>
        <v/>
      </c>
    </row>
    <row r="71">
      <c r="A71" t="inlineStr">
        <is>
          <t>CxWz1QofMA86J5AkMr1YNQTqMGN9BCP3TJf7ADBEpump</t>
        </is>
      </c>
      <c r="B71" t="inlineStr">
        <is>
          <t>Bat</t>
        </is>
      </c>
      <c r="C71" t="n">
        <v>12</v>
      </c>
      <c r="D71" t="n">
        <v>0.445</v>
      </c>
      <c r="E71" t="n">
        <v>-1</v>
      </c>
      <c r="F71" t="n">
        <v>0.922</v>
      </c>
      <c r="G71" t="n">
        <v>1.37</v>
      </c>
      <c r="H71" t="n">
        <v>1</v>
      </c>
      <c r="I71" t="n">
        <v>1</v>
      </c>
      <c r="J71" t="n">
        <v>-1</v>
      </c>
      <c r="K71" t="n">
        <v>-1</v>
      </c>
      <c r="L71">
        <f>HYPERLINK("https://www.defined.fi/sol/CxWz1QofMA86J5AkMr1YNQTqMGN9BCP3TJf7ADBEpump?maker=2MbgWbgvXfDfAqCzHj4ur4eWJSZjcsfXC2Zg2BhKnMjR","https://www.defined.fi/sol/CxWz1QofMA86J5AkMr1YNQTqMGN9BCP3TJf7ADBEpump?maker=2MbgWbgvXfDfAqCzHj4ur4eWJSZjcsfXC2Zg2BhKnMjR")</f>
        <v/>
      </c>
      <c r="M71">
        <f>HYPERLINK("https://dexscreener.com/solana/CxWz1QofMA86J5AkMr1YNQTqMGN9BCP3TJf7ADBEpump?maker=2MbgWbgvXfDfAqCzHj4ur4eWJSZjcsfXC2Zg2BhKnMjR","https://dexscreener.com/solana/CxWz1QofMA86J5AkMr1YNQTqMGN9BCP3TJf7ADBEpump?maker=2MbgWbgvXfDfAqCzHj4ur4eWJSZjcsfXC2Zg2BhKnMjR")</f>
        <v/>
      </c>
    </row>
    <row r="72">
      <c r="A72" t="inlineStr">
        <is>
          <t>5TNm9T7ykUWyeCihZbdehPmiPefxjpV1mPWnYuueq3xM</t>
        </is>
      </c>
      <c r="B72" t="inlineStr">
        <is>
          <t>Back</t>
        </is>
      </c>
      <c r="C72" t="n">
        <v>12</v>
      </c>
      <c r="D72" t="n">
        <v>-3.12</v>
      </c>
      <c r="E72" t="n">
        <v>-0.67</v>
      </c>
      <c r="F72" t="n">
        <v>4.72</v>
      </c>
      <c r="G72" t="n">
        <v>1.56</v>
      </c>
      <c r="H72" t="n">
        <v>1</v>
      </c>
      <c r="I72" t="n">
        <v>1</v>
      </c>
      <c r="J72" t="n">
        <v>-1</v>
      </c>
      <c r="K72" t="n">
        <v>-1</v>
      </c>
      <c r="L72">
        <f>HYPERLINK("https://www.defined.fi/sol/5TNm9T7ykUWyeCihZbdehPmiPefxjpV1mPWnYuueq3xM?maker=2MbgWbgvXfDfAqCzHj4ur4eWJSZjcsfXC2Zg2BhKnMjR","https://www.defined.fi/sol/5TNm9T7ykUWyeCihZbdehPmiPefxjpV1mPWnYuueq3xM?maker=2MbgWbgvXfDfAqCzHj4ur4eWJSZjcsfXC2Zg2BhKnMjR")</f>
        <v/>
      </c>
      <c r="M72">
        <f>HYPERLINK("https://dexscreener.com/solana/5TNm9T7ykUWyeCihZbdehPmiPefxjpV1mPWnYuueq3xM?maker=2MbgWbgvXfDfAqCzHj4ur4eWJSZjcsfXC2Zg2BhKnMjR","https://dexscreener.com/solana/5TNm9T7ykUWyeCihZbdehPmiPefxjpV1mPWnYuueq3xM?maker=2MbgWbgvXfDfAqCzHj4ur4eWJSZjcsfXC2Zg2BhKnMjR")</f>
        <v/>
      </c>
    </row>
    <row r="73">
      <c r="A73" t="inlineStr">
        <is>
          <t>AQuuQ4xktyzGBFnbKHnYsXHxsKVQetAoiPeCEG97NUJw</t>
        </is>
      </c>
      <c r="B73" t="inlineStr">
        <is>
          <t>CAT</t>
        </is>
      </c>
      <c r="C73" t="n">
        <v>12</v>
      </c>
      <c r="D73" t="n">
        <v>1.43</v>
      </c>
      <c r="E73" t="n">
        <v>0.44</v>
      </c>
      <c r="F73" t="n">
        <v>3.29</v>
      </c>
      <c r="G73" t="n">
        <v>4.72</v>
      </c>
      <c r="H73" t="n">
        <v>1</v>
      </c>
      <c r="I73" t="n">
        <v>1</v>
      </c>
      <c r="J73" t="n">
        <v>-1</v>
      </c>
      <c r="K73" t="n">
        <v>-1</v>
      </c>
      <c r="L73">
        <f>HYPERLINK("https://www.defined.fi/sol/AQuuQ4xktyzGBFnbKHnYsXHxsKVQetAoiPeCEG97NUJw?maker=2MbgWbgvXfDfAqCzHj4ur4eWJSZjcsfXC2Zg2BhKnMjR","https://www.defined.fi/sol/AQuuQ4xktyzGBFnbKHnYsXHxsKVQetAoiPeCEG97NUJw?maker=2MbgWbgvXfDfAqCzHj4ur4eWJSZjcsfXC2Zg2BhKnMjR")</f>
        <v/>
      </c>
      <c r="M73">
        <f>HYPERLINK("https://dexscreener.com/solana/AQuuQ4xktyzGBFnbKHnYsXHxsKVQetAoiPeCEG97NUJw?maker=2MbgWbgvXfDfAqCzHj4ur4eWJSZjcsfXC2Zg2BhKnMjR","https://dexscreener.com/solana/AQuuQ4xktyzGBFnbKHnYsXHxsKVQetAoiPeCEG97NUJw?maker=2MbgWbgvXfDfAqCzHj4ur4eWJSZjcsfXC2Zg2BhKnMjR")</f>
        <v/>
      </c>
    </row>
    <row r="74">
      <c r="A74" t="inlineStr">
        <is>
          <t>12WRu4BdJk1yM3Nk433yg3S9GnxniUdueeu29iMPpump</t>
        </is>
      </c>
      <c r="B74" t="inlineStr">
        <is>
          <t>oatmeal</t>
        </is>
      </c>
      <c r="C74" t="n">
        <v>12</v>
      </c>
      <c r="D74" t="n">
        <v>-2.22</v>
      </c>
      <c r="E74" t="n">
        <v>-0.4</v>
      </c>
      <c r="F74" t="n">
        <v>5.58</v>
      </c>
      <c r="G74" t="n">
        <v>3.36</v>
      </c>
      <c r="H74" t="n">
        <v>1</v>
      </c>
      <c r="I74" t="n">
        <v>1</v>
      </c>
      <c r="J74" t="n">
        <v>-1</v>
      </c>
      <c r="K74" t="n">
        <v>-1</v>
      </c>
      <c r="L74">
        <f>HYPERLINK("https://www.defined.fi/sol/12WRu4BdJk1yM3Nk433yg3S9GnxniUdueeu29iMPpump?maker=2MbgWbgvXfDfAqCzHj4ur4eWJSZjcsfXC2Zg2BhKnMjR","https://www.defined.fi/sol/12WRu4BdJk1yM3Nk433yg3S9GnxniUdueeu29iMPpump?maker=2MbgWbgvXfDfAqCzHj4ur4eWJSZjcsfXC2Zg2BhKnMjR")</f>
        <v/>
      </c>
      <c r="M74">
        <f>HYPERLINK("https://dexscreener.com/solana/12WRu4BdJk1yM3Nk433yg3S9GnxniUdueeu29iMPpump?maker=2MbgWbgvXfDfAqCzHj4ur4eWJSZjcsfXC2Zg2BhKnMjR","https://dexscreener.com/solana/12WRu4BdJk1yM3Nk433yg3S9GnxniUdueeu29iMPpump?maker=2MbgWbgvXfDfAqCzHj4ur4eWJSZjcsfXC2Zg2BhKnMjR")</f>
        <v/>
      </c>
    </row>
    <row r="75">
      <c r="A75" t="inlineStr">
        <is>
          <t>F23fFqpRNsmWjuUrFpfM1pvoVvMSpLuN6hY978Y1JXLt</t>
        </is>
      </c>
      <c r="B75" t="inlineStr">
        <is>
          <t>USDC</t>
        </is>
      </c>
      <c r="C75" t="n">
        <v>12</v>
      </c>
      <c r="D75" t="n">
        <v>-0.297</v>
      </c>
      <c r="E75" t="n">
        <v>-0.05</v>
      </c>
      <c r="F75" t="n">
        <v>5.93</v>
      </c>
      <c r="G75" t="n">
        <v>5.58</v>
      </c>
      <c r="H75" t="n">
        <v>1</v>
      </c>
      <c r="I75" t="n">
        <v>1</v>
      </c>
      <c r="J75" t="n">
        <v>-1</v>
      </c>
      <c r="K75" t="n">
        <v>-1</v>
      </c>
      <c r="L75">
        <f>HYPERLINK("https://www.defined.fi/sol/F23fFqpRNsmWjuUrFpfM1pvoVvMSpLuN6hY978Y1JXLt?maker=2MbgWbgvXfDfAqCzHj4ur4eWJSZjcsfXC2Zg2BhKnMjR","https://www.defined.fi/sol/F23fFqpRNsmWjuUrFpfM1pvoVvMSpLuN6hY978Y1JXLt?maker=2MbgWbgvXfDfAqCzHj4ur4eWJSZjcsfXC2Zg2BhKnMjR")</f>
        <v/>
      </c>
      <c r="M75">
        <f>HYPERLINK("https://dexscreener.com/solana/F23fFqpRNsmWjuUrFpfM1pvoVvMSpLuN6hY978Y1JXLt?maker=2MbgWbgvXfDfAqCzHj4ur4eWJSZjcsfXC2Zg2BhKnMjR","https://dexscreener.com/solana/F23fFqpRNsmWjuUrFpfM1pvoVvMSpLuN6hY978Y1JXLt?maker=2MbgWbgvXfDfAqCzHj4ur4eWJSZjcsfXC2Zg2BhKnMjR")</f>
        <v/>
      </c>
    </row>
    <row r="76">
      <c r="A76" t="inlineStr">
        <is>
          <t>aPig1huDbdDTR9HmJBSHK5jiHrG3o2ZThdG4xPDpump</t>
        </is>
      </c>
      <c r="B76" t="inlineStr">
        <is>
          <t>SOURCE</t>
        </is>
      </c>
      <c r="C76" t="n">
        <v>13</v>
      </c>
      <c r="D76" t="n">
        <v>-0.436</v>
      </c>
      <c r="E76" t="n">
        <v>-0.01</v>
      </c>
      <c r="F76" t="n">
        <v>41.12</v>
      </c>
      <c r="G76" t="n">
        <v>40.63</v>
      </c>
      <c r="H76" t="n">
        <v>6</v>
      </c>
      <c r="I76" t="n">
        <v>10</v>
      </c>
      <c r="J76" t="n">
        <v>-1</v>
      </c>
      <c r="K76" t="n">
        <v>-1</v>
      </c>
      <c r="L76">
        <f>HYPERLINK("https://www.defined.fi/sol/aPig1huDbdDTR9HmJBSHK5jiHrG3o2ZThdG4xPDpump?maker=2MbgWbgvXfDfAqCzHj4ur4eWJSZjcsfXC2Zg2BhKnMjR","https://www.defined.fi/sol/aPig1huDbdDTR9HmJBSHK5jiHrG3o2ZThdG4xPDpump?maker=2MbgWbgvXfDfAqCzHj4ur4eWJSZjcsfXC2Zg2BhKnMjR")</f>
        <v/>
      </c>
      <c r="M76">
        <f>HYPERLINK("https://dexscreener.com/solana/aPig1huDbdDTR9HmJBSHK5jiHrG3o2ZThdG4xPDpump?maker=2MbgWbgvXfDfAqCzHj4ur4eWJSZjcsfXC2Zg2BhKnMjR","https://dexscreener.com/solana/aPig1huDbdDTR9HmJBSHK5jiHrG3o2ZThdG4xPDpump?maker=2MbgWbgvXfDfAqCzHj4ur4eWJSZjcsfXC2Zg2BhKnMjR")</f>
        <v/>
      </c>
    </row>
    <row r="77">
      <c r="A77" t="inlineStr">
        <is>
          <t>J9zjM2nn4DBYpFy3qrReaUzY66g4EFMwLa61YSGCpump</t>
        </is>
      </c>
      <c r="B77" t="inlineStr">
        <is>
          <t>BIGBRAIN</t>
        </is>
      </c>
      <c r="C77" t="n">
        <v>13</v>
      </c>
      <c r="D77" t="n">
        <v>-7.28</v>
      </c>
      <c r="E77" t="n">
        <v>-0.39</v>
      </c>
      <c r="F77" t="n">
        <v>18.96</v>
      </c>
      <c r="G77" t="n">
        <v>11.66</v>
      </c>
      <c r="H77" t="n">
        <v>2</v>
      </c>
      <c r="I77" t="n">
        <v>1</v>
      </c>
      <c r="J77" t="n">
        <v>-1</v>
      </c>
      <c r="K77" t="n">
        <v>-1</v>
      </c>
      <c r="L77">
        <f>HYPERLINK("https://www.defined.fi/sol/J9zjM2nn4DBYpFy3qrReaUzY66g4EFMwLa61YSGCpump?maker=2MbgWbgvXfDfAqCzHj4ur4eWJSZjcsfXC2Zg2BhKnMjR","https://www.defined.fi/sol/J9zjM2nn4DBYpFy3qrReaUzY66g4EFMwLa61YSGCpump?maker=2MbgWbgvXfDfAqCzHj4ur4eWJSZjcsfXC2Zg2BhKnMjR")</f>
        <v/>
      </c>
      <c r="M77">
        <f>HYPERLINK("https://dexscreener.com/solana/J9zjM2nn4DBYpFy3qrReaUzY66g4EFMwLa61YSGCpump?maker=2MbgWbgvXfDfAqCzHj4ur4eWJSZjcsfXC2Zg2BhKnMjR","https://dexscreener.com/solana/J9zjM2nn4DBYpFy3qrReaUzY66g4EFMwLa61YSGCpump?maker=2MbgWbgvXfDfAqCzHj4ur4eWJSZjcsfXC2Zg2BhKnMjR")</f>
        <v/>
      </c>
    </row>
    <row r="78">
      <c r="A78" t="inlineStr">
        <is>
          <t>RyRuUXejECrSJgZCvvaF76HZifsT3KsqYtAHUxapump</t>
        </is>
      </c>
      <c r="B78" t="inlineStr">
        <is>
          <t>MrGoxx</t>
        </is>
      </c>
      <c r="C78" t="n">
        <v>13</v>
      </c>
      <c r="D78" t="n">
        <v>-0.8159999999999999</v>
      </c>
      <c r="E78" t="n">
        <v>-0.51</v>
      </c>
      <c r="F78" t="n">
        <v>1.62</v>
      </c>
      <c r="G78" t="n">
        <v>0.792</v>
      </c>
      <c r="H78" t="n">
        <v>1</v>
      </c>
      <c r="I78" t="n">
        <v>1</v>
      </c>
      <c r="J78" t="n">
        <v>-1</v>
      </c>
      <c r="K78" t="n">
        <v>-1</v>
      </c>
      <c r="L78">
        <f>HYPERLINK("https://www.defined.fi/sol/RyRuUXejECrSJgZCvvaF76HZifsT3KsqYtAHUxapump?maker=2MbgWbgvXfDfAqCzHj4ur4eWJSZjcsfXC2Zg2BhKnMjR","https://www.defined.fi/sol/RyRuUXejECrSJgZCvvaF76HZifsT3KsqYtAHUxapump?maker=2MbgWbgvXfDfAqCzHj4ur4eWJSZjcsfXC2Zg2BhKnMjR")</f>
        <v/>
      </c>
      <c r="M78">
        <f>HYPERLINK("https://dexscreener.com/solana/RyRuUXejECrSJgZCvvaF76HZifsT3KsqYtAHUxapump?maker=2MbgWbgvXfDfAqCzHj4ur4eWJSZjcsfXC2Zg2BhKnMjR","https://dexscreener.com/solana/RyRuUXejECrSJgZCvvaF76HZifsT3KsqYtAHUxapump?maker=2MbgWbgvXfDfAqCzHj4ur4eWJSZjcsfXC2Zg2BhKnMjR")</f>
        <v/>
      </c>
    </row>
    <row r="79">
      <c r="A79" t="inlineStr">
        <is>
          <t>E43qU77tnWDwN11o7TtaGMNpxCAqz8RZEZ7PcTCUXSim</t>
        </is>
      </c>
      <c r="B79" t="inlineStr">
        <is>
          <t>SLO</t>
        </is>
      </c>
      <c r="C79" t="n">
        <v>13</v>
      </c>
      <c r="D79" t="n">
        <v>-2.18</v>
      </c>
      <c r="E79" t="n">
        <v>-0.08</v>
      </c>
      <c r="F79" t="n">
        <v>27.57</v>
      </c>
      <c r="G79" t="n">
        <v>25.38</v>
      </c>
      <c r="H79" t="n">
        <v>1</v>
      </c>
      <c r="I79" t="n">
        <v>1</v>
      </c>
      <c r="J79" t="n">
        <v>-1</v>
      </c>
      <c r="K79" t="n">
        <v>-1</v>
      </c>
      <c r="L79">
        <f>HYPERLINK("https://www.defined.fi/sol/E43qU77tnWDwN11o7TtaGMNpxCAqz8RZEZ7PcTCUXSim?maker=2MbgWbgvXfDfAqCzHj4ur4eWJSZjcsfXC2Zg2BhKnMjR","https://www.defined.fi/sol/E43qU77tnWDwN11o7TtaGMNpxCAqz8RZEZ7PcTCUXSim?maker=2MbgWbgvXfDfAqCzHj4ur4eWJSZjcsfXC2Zg2BhKnMjR")</f>
        <v/>
      </c>
      <c r="M79">
        <f>HYPERLINK("https://dexscreener.com/solana/E43qU77tnWDwN11o7TtaGMNpxCAqz8RZEZ7PcTCUXSim?maker=2MbgWbgvXfDfAqCzHj4ur4eWJSZjcsfXC2Zg2BhKnMjR","https://dexscreener.com/solana/E43qU77tnWDwN11o7TtaGMNpxCAqz8RZEZ7PcTCUXSim?maker=2MbgWbgvXfDfAqCzHj4ur4eWJSZjcsfXC2Zg2BhKnMjR")</f>
        <v/>
      </c>
    </row>
    <row r="80">
      <c r="A80" t="inlineStr">
        <is>
          <t>CpygZ7uV6Nqr9QfTxQhF4tfmxMZ9Vs9EynqE6oDwpump</t>
        </is>
      </c>
      <c r="B80" t="inlineStr">
        <is>
          <t>SolKid</t>
        </is>
      </c>
      <c r="C80" t="n">
        <v>13</v>
      </c>
      <c r="D80" t="n">
        <v>-1.74</v>
      </c>
      <c r="E80" t="n">
        <v>-0.52</v>
      </c>
      <c r="F80" t="n">
        <v>3.36</v>
      </c>
      <c r="G80" t="n">
        <v>1.62</v>
      </c>
      <c r="H80" t="n">
        <v>1</v>
      </c>
      <c r="I80" t="n">
        <v>1</v>
      </c>
      <c r="J80" t="n">
        <v>-1</v>
      </c>
      <c r="K80" t="n">
        <v>-1</v>
      </c>
      <c r="L80">
        <f>HYPERLINK("https://www.defined.fi/sol/CpygZ7uV6Nqr9QfTxQhF4tfmxMZ9Vs9EynqE6oDwpump?maker=2MbgWbgvXfDfAqCzHj4ur4eWJSZjcsfXC2Zg2BhKnMjR","https://www.defined.fi/sol/CpygZ7uV6Nqr9QfTxQhF4tfmxMZ9Vs9EynqE6oDwpump?maker=2MbgWbgvXfDfAqCzHj4ur4eWJSZjcsfXC2Zg2BhKnMjR")</f>
        <v/>
      </c>
      <c r="M80">
        <f>HYPERLINK("https://dexscreener.com/solana/CpygZ7uV6Nqr9QfTxQhF4tfmxMZ9Vs9EynqE6oDwpump?maker=2MbgWbgvXfDfAqCzHj4ur4eWJSZjcsfXC2Zg2BhKnMjR","https://dexscreener.com/solana/CpygZ7uV6Nqr9QfTxQhF4tfmxMZ9Vs9EynqE6oDwpump?maker=2MbgWbgvXfDfAqCzHj4ur4eWJSZjcsfXC2Zg2BhKnMjR")</f>
        <v/>
      </c>
    </row>
    <row r="81">
      <c r="A81" t="inlineStr">
        <is>
          <t>9BdNZzYLuKeiN892zvz84B7X9JHgcaMH3ANHpDU2pump</t>
        </is>
      </c>
      <c r="B81" t="inlineStr">
        <is>
          <t>SBCLTR</t>
        </is>
      </c>
      <c r="C81" t="n">
        <v>13</v>
      </c>
      <c r="D81" t="n">
        <v>-1.82</v>
      </c>
      <c r="E81" t="n">
        <v>-0.14</v>
      </c>
      <c r="F81" t="n">
        <v>12.82</v>
      </c>
      <c r="G81" t="n">
        <v>10.96</v>
      </c>
      <c r="H81" t="n">
        <v>6</v>
      </c>
      <c r="I81" t="n">
        <v>3</v>
      </c>
      <c r="J81" t="n">
        <v>-1</v>
      </c>
      <c r="K81" t="n">
        <v>-1</v>
      </c>
      <c r="L81">
        <f>HYPERLINK("https://www.defined.fi/sol/9BdNZzYLuKeiN892zvz84B7X9JHgcaMH3ANHpDU2pump?maker=2MbgWbgvXfDfAqCzHj4ur4eWJSZjcsfXC2Zg2BhKnMjR","https://www.defined.fi/sol/9BdNZzYLuKeiN892zvz84B7X9JHgcaMH3ANHpDU2pump?maker=2MbgWbgvXfDfAqCzHj4ur4eWJSZjcsfXC2Zg2BhKnMjR")</f>
        <v/>
      </c>
      <c r="M81">
        <f>HYPERLINK("https://dexscreener.com/solana/9BdNZzYLuKeiN892zvz84B7X9JHgcaMH3ANHpDU2pump?maker=2MbgWbgvXfDfAqCzHj4ur4eWJSZjcsfXC2Zg2BhKnMjR","https://dexscreener.com/solana/9BdNZzYLuKeiN892zvz84B7X9JHgcaMH3ANHpDU2pump?maker=2MbgWbgvXfDfAqCzHj4ur4eWJSZjcsfXC2Zg2BhKnMjR")</f>
        <v/>
      </c>
    </row>
    <row r="82">
      <c r="A82" t="inlineStr">
        <is>
          <t>ED5nyyWEzpPPiWimP8vYm7sD7TD3LAt3Q3gRTWHzPJBY</t>
        </is>
      </c>
      <c r="B82" t="inlineStr">
        <is>
          <t>MOODENG</t>
        </is>
      </c>
      <c r="C82" t="n">
        <v>15</v>
      </c>
      <c r="D82" t="n">
        <v>17.42</v>
      </c>
      <c r="E82" t="n">
        <v>0.18</v>
      </c>
      <c r="F82" t="n">
        <v>121.45</v>
      </c>
      <c r="G82" t="n">
        <v>115.84</v>
      </c>
      <c r="H82" t="n">
        <v>9</v>
      </c>
      <c r="I82" t="n">
        <v>19</v>
      </c>
      <c r="J82" t="n">
        <v>-1</v>
      </c>
      <c r="K82" t="n">
        <v>-1</v>
      </c>
      <c r="L82">
        <f>HYPERLINK("https://www.defined.fi/sol/ED5nyyWEzpPPiWimP8vYm7sD7TD3LAt3Q3gRTWHzPJBY?maker=2MbgWbgvXfDfAqCzHj4ur4eWJSZjcsfXC2Zg2BhKnMjR","https://www.defined.fi/sol/ED5nyyWEzpPPiWimP8vYm7sD7TD3LAt3Q3gRTWHzPJBY?maker=2MbgWbgvXfDfAqCzHj4ur4eWJSZjcsfXC2Zg2BhKnMjR")</f>
        <v/>
      </c>
      <c r="M82">
        <f>HYPERLINK("https://dexscreener.com/solana/ED5nyyWEzpPPiWimP8vYm7sD7TD3LAt3Q3gRTWHzPJBY?maker=2MbgWbgvXfDfAqCzHj4ur4eWJSZjcsfXC2Zg2BhKnMjR","https://dexscreener.com/solana/ED5nyyWEzpPPiWimP8vYm7sD7TD3LAt3Q3gRTWHzPJBY?maker=2MbgWbgvXfDfAqCzHj4ur4eWJSZjcsfXC2Zg2BhKnMjR")</f>
        <v/>
      </c>
    </row>
    <row r="83">
      <c r="A83" t="inlineStr">
        <is>
          <t>ELcWUSrcWUhbQuoYaBB3Xnf9mC5uW9Qc76L434Dwpump</t>
        </is>
      </c>
      <c r="B83" t="inlineStr">
        <is>
          <t>IPDC6900</t>
        </is>
      </c>
      <c r="C83" t="n">
        <v>15</v>
      </c>
      <c r="D83" t="n">
        <v>-1.12</v>
      </c>
      <c r="E83" t="n">
        <v>-0.97</v>
      </c>
      <c r="F83" t="n">
        <v>1.16</v>
      </c>
      <c r="G83" t="n">
        <v>0</v>
      </c>
      <c r="H83" t="n">
        <v>1</v>
      </c>
      <c r="I83" t="n">
        <v>0</v>
      </c>
      <c r="J83" t="n">
        <v>-1</v>
      </c>
      <c r="K83" t="n">
        <v>-1</v>
      </c>
      <c r="L83">
        <f>HYPERLINK("https://www.defined.fi/sol/ELcWUSrcWUhbQuoYaBB3Xnf9mC5uW9Qc76L434Dwpump?maker=2MbgWbgvXfDfAqCzHj4ur4eWJSZjcsfXC2Zg2BhKnMjR","https://www.defined.fi/sol/ELcWUSrcWUhbQuoYaBB3Xnf9mC5uW9Qc76L434Dwpump?maker=2MbgWbgvXfDfAqCzHj4ur4eWJSZjcsfXC2Zg2BhKnMjR")</f>
        <v/>
      </c>
      <c r="M83">
        <f>HYPERLINK("https://dexscreener.com/solana/ELcWUSrcWUhbQuoYaBB3Xnf9mC5uW9Qc76L434Dwpump?maker=2MbgWbgvXfDfAqCzHj4ur4eWJSZjcsfXC2Zg2BhKnMjR","https://dexscreener.com/solana/ELcWUSrcWUhbQuoYaBB3Xnf9mC5uW9Qc76L434Dwpump?maker=2MbgWbgvXfDfAqCzHj4ur4eWJSZjcsfXC2Zg2BhKnMjR")</f>
        <v/>
      </c>
    </row>
    <row r="84">
      <c r="A84" t="inlineStr">
        <is>
          <t>C1XU84iJUs2WiPy4G25VmSsSFCY1G9uj6TDyAXmRpump</t>
        </is>
      </c>
      <c r="B84" t="inlineStr">
        <is>
          <t>$BST</t>
        </is>
      </c>
      <c r="C84" t="n">
        <v>15</v>
      </c>
      <c r="D84" t="n">
        <v>0</v>
      </c>
      <c r="E84" t="n">
        <v>0</v>
      </c>
      <c r="F84" t="n">
        <v>0</v>
      </c>
      <c r="G84" t="n">
        <v>1.16</v>
      </c>
      <c r="H84" t="n">
        <v>0</v>
      </c>
      <c r="I84" t="n">
        <v>1</v>
      </c>
      <c r="J84" t="n">
        <v>-1</v>
      </c>
      <c r="K84" t="n">
        <v>-1</v>
      </c>
      <c r="L84">
        <f>HYPERLINK("https://www.defined.fi/sol/C1XU84iJUs2WiPy4G25VmSsSFCY1G9uj6TDyAXmRpump?maker=2MbgWbgvXfDfAqCzHj4ur4eWJSZjcsfXC2Zg2BhKnMjR","https://www.defined.fi/sol/C1XU84iJUs2WiPy4G25VmSsSFCY1G9uj6TDyAXmRpump?maker=2MbgWbgvXfDfAqCzHj4ur4eWJSZjcsfXC2Zg2BhKnMjR")</f>
        <v/>
      </c>
      <c r="M84">
        <f>HYPERLINK("https://dexscreener.com/solana/C1XU84iJUs2WiPy4G25VmSsSFCY1G9uj6TDyAXmRpump?maker=2MbgWbgvXfDfAqCzHj4ur4eWJSZjcsfXC2Zg2BhKnMjR","https://dexscreener.com/solana/C1XU84iJUs2WiPy4G25VmSsSFCY1G9uj6TDyAXmRpump?maker=2MbgWbgvXfDfAqCzHj4ur4eWJSZjcsfXC2Zg2BhKnMjR")</f>
        <v/>
      </c>
    </row>
    <row r="85">
      <c r="A85" t="inlineStr">
        <is>
          <t>D4HKsYJdxogN9bzAFTSsHroScHLEDGfdjyj18fcVcuSn</t>
        </is>
      </c>
      <c r="B85" t="inlineStr">
        <is>
          <t>Bcore</t>
        </is>
      </c>
      <c r="C85" t="n">
        <v>16</v>
      </c>
      <c r="D85" t="n">
        <v>-6.26</v>
      </c>
      <c r="E85" t="n">
        <v>-0.24</v>
      </c>
      <c r="F85" t="n">
        <v>26.23</v>
      </c>
      <c r="G85" t="n">
        <v>19.96</v>
      </c>
      <c r="H85" t="n">
        <v>15</v>
      </c>
      <c r="I85" t="n">
        <v>8</v>
      </c>
      <c r="J85" t="n">
        <v>-1</v>
      </c>
      <c r="K85" t="n">
        <v>-1</v>
      </c>
      <c r="L85">
        <f>HYPERLINK("https://www.defined.fi/sol/D4HKsYJdxogN9bzAFTSsHroScHLEDGfdjyj18fcVcuSn?maker=2MbgWbgvXfDfAqCzHj4ur4eWJSZjcsfXC2Zg2BhKnMjR","https://www.defined.fi/sol/D4HKsYJdxogN9bzAFTSsHroScHLEDGfdjyj18fcVcuSn?maker=2MbgWbgvXfDfAqCzHj4ur4eWJSZjcsfXC2Zg2BhKnMjR")</f>
        <v/>
      </c>
      <c r="M85">
        <f>HYPERLINK("https://dexscreener.com/solana/D4HKsYJdxogN9bzAFTSsHroScHLEDGfdjyj18fcVcuSn?maker=2MbgWbgvXfDfAqCzHj4ur4eWJSZjcsfXC2Zg2BhKnMjR","https://dexscreener.com/solana/D4HKsYJdxogN9bzAFTSsHroScHLEDGfdjyj18fcVcuSn?maker=2MbgWbgvXfDfAqCzHj4ur4eWJSZjcsfXC2Zg2BhKnMjR")</f>
        <v/>
      </c>
    </row>
    <row r="86">
      <c r="A86" t="inlineStr">
        <is>
          <t>HvgfHKDcq4qYvMcJjFQX6RCWdLQi5tcV5nJecM1bpump</t>
        </is>
      </c>
      <c r="B86" t="inlineStr">
        <is>
          <t>TAOTAO</t>
        </is>
      </c>
      <c r="C86" t="n">
        <v>17</v>
      </c>
      <c r="D86" t="n">
        <v>-0.646</v>
      </c>
      <c r="E86" t="n">
        <v>-0.73</v>
      </c>
      <c r="F86" t="n">
        <v>0.883</v>
      </c>
      <c r="G86" t="n">
        <v>0.234</v>
      </c>
      <c r="H86" t="n">
        <v>2</v>
      </c>
      <c r="I86" t="n">
        <v>1</v>
      </c>
      <c r="J86" t="n">
        <v>-1</v>
      </c>
      <c r="K86" t="n">
        <v>-1</v>
      </c>
      <c r="L86">
        <f>HYPERLINK("https://www.defined.fi/sol/HvgfHKDcq4qYvMcJjFQX6RCWdLQi5tcV5nJecM1bpump?maker=2MbgWbgvXfDfAqCzHj4ur4eWJSZjcsfXC2Zg2BhKnMjR","https://www.defined.fi/sol/HvgfHKDcq4qYvMcJjFQX6RCWdLQi5tcV5nJecM1bpump?maker=2MbgWbgvXfDfAqCzHj4ur4eWJSZjcsfXC2Zg2BhKnMjR")</f>
        <v/>
      </c>
      <c r="M86">
        <f>HYPERLINK("https://dexscreener.com/solana/HvgfHKDcq4qYvMcJjFQX6RCWdLQi5tcV5nJecM1bpump?maker=2MbgWbgvXfDfAqCzHj4ur4eWJSZjcsfXC2Zg2BhKnMjR","https://dexscreener.com/solana/HvgfHKDcq4qYvMcJjFQX6RCWdLQi5tcV5nJecM1bpump?maker=2MbgWbgvXfDfAqCzHj4ur4eWJSZjcsfXC2Zg2BhKnMjR")</f>
        <v/>
      </c>
    </row>
    <row r="87">
      <c r="A87" t="inlineStr">
        <is>
          <t>4j2gUEmfbSAacvSSd6yXo8yEzXCAUVeoXrqLVV3apump</t>
        </is>
      </c>
      <c r="B87" t="inlineStr">
        <is>
          <t>WINTER</t>
        </is>
      </c>
      <c r="C87" t="n">
        <v>17</v>
      </c>
      <c r="D87" t="n">
        <v>0.911</v>
      </c>
      <c r="E87" t="n">
        <v>0.04</v>
      </c>
      <c r="F87" t="n">
        <v>20.76</v>
      </c>
      <c r="G87" t="n">
        <v>21.44</v>
      </c>
      <c r="H87" t="n">
        <v>3</v>
      </c>
      <c r="I87" t="n">
        <v>6</v>
      </c>
      <c r="J87" t="n">
        <v>-1</v>
      </c>
      <c r="K87" t="n">
        <v>-1</v>
      </c>
      <c r="L87">
        <f>HYPERLINK("https://www.defined.fi/sol/4j2gUEmfbSAacvSSd6yXo8yEzXCAUVeoXrqLVV3apump?maker=2MbgWbgvXfDfAqCzHj4ur4eWJSZjcsfXC2Zg2BhKnMjR","https://www.defined.fi/sol/4j2gUEmfbSAacvSSd6yXo8yEzXCAUVeoXrqLVV3apump?maker=2MbgWbgvXfDfAqCzHj4ur4eWJSZjcsfXC2Zg2BhKnMjR")</f>
        <v/>
      </c>
      <c r="M87">
        <f>HYPERLINK("https://dexscreener.com/solana/4j2gUEmfbSAacvSSd6yXo8yEzXCAUVeoXrqLVV3apump?maker=2MbgWbgvXfDfAqCzHj4ur4eWJSZjcsfXC2Zg2BhKnMjR","https://dexscreener.com/solana/4j2gUEmfbSAacvSSd6yXo8yEzXCAUVeoXrqLVV3apump?maker=2MbgWbgvXfDfAqCzHj4ur4eWJSZjcsfXC2Zg2BhKnMjR")</f>
        <v/>
      </c>
    </row>
    <row r="88">
      <c r="A88" t="inlineStr">
        <is>
          <t>D2G8xFQ8qPqAJNTRtpwtZ1ZMH69xtytPnpuAmGUGpump</t>
        </is>
      </c>
      <c r="B88" t="inlineStr">
        <is>
          <t>DONG</t>
        </is>
      </c>
      <c r="C88" t="n">
        <v>17</v>
      </c>
      <c r="D88" t="n">
        <v>-1.9</v>
      </c>
      <c r="E88" t="n">
        <v>-0.23</v>
      </c>
      <c r="F88" t="n">
        <v>8.1</v>
      </c>
      <c r="G88" t="n">
        <v>6.2</v>
      </c>
      <c r="H88" t="n">
        <v>1</v>
      </c>
      <c r="I88" t="n">
        <v>1</v>
      </c>
      <c r="J88" t="n">
        <v>-1</v>
      </c>
      <c r="K88" t="n">
        <v>-1</v>
      </c>
      <c r="L88">
        <f>HYPERLINK("https://www.defined.fi/sol/D2G8xFQ8qPqAJNTRtpwtZ1ZMH69xtytPnpuAmGUGpump?maker=2MbgWbgvXfDfAqCzHj4ur4eWJSZjcsfXC2Zg2BhKnMjR","https://www.defined.fi/sol/D2G8xFQ8qPqAJNTRtpwtZ1ZMH69xtytPnpuAmGUGpump?maker=2MbgWbgvXfDfAqCzHj4ur4eWJSZjcsfXC2Zg2BhKnMjR")</f>
        <v/>
      </c>
      <c r="M88">
        <f>HYPERLINK("https://dexscreener.com/solana/D2G8xFQ8qPqAJNTRtpwtZ1ZMH69xtytPnpuAmGUGpump?maker=2MbgWbgvXfDfAqCzHj4ur4eWJSZjcsfXC2Zg2BhKnMjR","https://dexscreener.com/solana/D2G8xFQ8qPqAJNTRtpwtZ1ZMH69xtytPnpuAmGUGpump?maker=2MbgWbgvXfDfAqCzHj4ur4eWJSZjcsfXC2Zg2BhKnMjR")</f>
        <v/>
      </c>
    </row>
    <row r="89">
      <c r="A89" t="inlineStr">
        <is>
          <t>HCq9orwso55TowciCZkD3Yb7c74iHYRGvQrubz4ppump</t>
        </is>
      </c>
      <c r="B89" t="inlineStr">
        <is>
          <t>SSEC</t>
        </is>
      </c>
      <c r="C89" t="n">
        <v>17</v>
      </c>
      <c r="D89" t="n">
        <v>6.44</v>
      </c>
      <c r="E89" t="n">
        <v>0.27</v>
      </c>
      <c r="F89" t="n">
        <v>24.18</v>
      </c>
      <c r="G89" t="n">
        <v>30.39</v>
      </c>
      <c r="H89" t="n">
        <v>10</v>
      </c>
      <c r="I89" t="n">
        <v>11</v>
      </c>
      <c r="J89" t="n">
        <v>-1</v>
      </c>
      <c r="K89" t="n">
        <v>-1</v>
      </c>
      <c r="L89">
        <f>HYPERLINK("https://www.defined.fi/sol/HCq9orwso55TowciCZkD3Yb7c74iHYRGvQrubz4ppump?maker=2MbgWbgvXfDfAqCzHj4ur4eWJSZjcsfXC2Zg2BhKnMjR","https://www.defined.fi/sol/HCq9orwso55TowciCZkD3Yb7c74iHYRGvQrubz4ppump?maker=2MbgWbgvXfDfAqCzHj4ur4eWJSZjcsfXC2Zg2BhKnMjR")</f>
        <v/>
      </c>
      <c r="M89">
        <f>HYPERLINK("https://dexscreener.com/solana/HCq9orwso55TowciCZkD3Yb7c74iHYRGvQrubz4ppump?maker=2MbgWbgvXfDfAqCzHj4ur4eWJSZjcsfXC2Zg2BhKnMjR","https://dexscreener.com/solana/HCq9orwso55TowciCZkD3Yb7c74iHYRGvQrubz4ppump?maker=2MbgWbgvXfDfAqCzHj4ur4eWJSZjcsfXC2Zg2BhKnMjR")</f>
        <v/>
      </c>
    </row>
    <row r="90">
      <c r="A90" t="inlineStr">
        <is>
          <t>J9SXKctbZVws65vjBHL91mqStzq5an1xZxdi6a4h853o</t>
        </is>
      </c>
      <c r="B90" t="inlineStr">
        <is>
          <t>HODL</t>
        </is>
      </c>
      <c r="C90" t="n">
        <v>17</v>
      </c>
      <c r="D90" t="n">
        <v>-1.61</v>
      </c>
      <c r="E90" t="n">
        <v>-0.55</v>
      </c>
      <c r="F90" t="n">
        <v>2.98</v>
      </c>
      <c r="G90" t="n">
        <v>1.34</v>
      </c>
      <c r="H90" t="n">
        <v>2</v>
      </c>
      <c r="I90" t="n">
        <v>1</v>
      </c>
      <c r="J90" t="n">
        <v>-1</v>
      </c>
      <c r="K90" t="n">
        <v>-1</v>
      </c>
      <c r="L90">
        <f>HYPERLINK("https://www.defined.fi/sol/J9SXKctbZVws65vjBHL91mqStzq5an1xZxdi6a4h853o?maker=2MbgWbgvXfDfAqCzHj4ur4eWJSZjcsfXC2Zg2BhKnMjR","https://www.defined.fi/sol/J9SXKctbZVws65vjBHL91mqStzq5an1xZxdi6a4h853o?maker=2MbgWbgvXfDfAqCzHj4ur4eWJSZjcsfXC2Zg2BhKnMjR")</f>
        <v/>
      </c>
      <c r="M90">
        <f>HYPERLINK("https://dexscreener.com/solana/J9SXKctbZVws65vjBHL91mqStzq5an1xZxdi6a4h853o?maker=2MbgWbgvXfDfAqCzHj4ur4eWJSZjcsfXC2Zg2BhKnMjR","https://dexscreener.com/solana/J9SXKctbZVws65vjBHL91mqStzq5an1xZxdi6a4h853o?maker=2MbgWbgvXfDfAqCzHj4ur4eWJSZjcsfXC2Zg2BhKnMjR")</f>
        <v/>
      </c>
    </row>
    <row r="91">
      <c r="A91" t="inlineStr">
        <is>
          <t>91AdQRshPpGJg2kSDKDC3BTwz4ykZ9pxHRQe4SdXpump</t>
        </is>
      </c>
      <c r="B91" t="inlineStr">
        <is>
          <t>Wasao</t>
        </is>
      </c>
      <c r="C91" t="n">
        <v>17</v>
      </c>
      <c r="D91" t="n">
        <v>3.08</v>
      </c>
      <c r="E91" t="n">
        <v>0.6</v>
      </c>
      <c r="F91" t="n">
        <v>5.13</v>
      </c>
      <c r="G91" t="n">
        <v>8.199999999999999</v>
      </c>
      <c r="H91" t="n">
        <v>4</v>
      </c>
      <c r="I91" t="n">
        <v>6</v>
      </c>
      <c r="J91" t="n">
        <v>-1</v>
      </c>
      <c r="K91" t="n">
        <v>-1</v>
      </c>
      <c r="L91">
        <f>HYPERLINK("https://www.defined.fi/sol/91AdQRshPpGJg2kSDKDC3BTwz4ykZ9pxHRQe4SdXpump?maker=2MbgWbgvXfDfAqCzHj4ur4eWJSZjcsfXC2Zg2BhKnMjR","https://www.defined.fi/sol/91AdQRshPpGJg2kSDKDC3BTwz4ykZ9pxHRQe4SdXpump?maker=2MbgWbgvXfDfAqCzHj4ur4eWJSZjcsfXC2Zg2BhKnMjR")</f>
        <v/>
      </c>
      <c r="M91">
        <f>HYPERLINK("https://dexscreener.com/solana/91AdQRshPpGJg2kSDKDC3BTwz4ykZ9pxHRQe4SdXpump?maker=2MbgWbgvXfDfAqCzHj4ur4eWJSZjcsfXC2Zg2BhKnMjR","https://dexscreener.com/solana/91AdQRshPpGJg2kSDKDC3BTwz4ykZ9pxHRQe4SdXpump?maker=2MbgWbgvXfDfAqCzHj4ur4eWJSZjcsfXC2Zg2BhKnMjR")</f>
        <v/>
      </c>
    </row>
    <row r="92">
      <c r="A92" t="inlineStr">
        <is>
          <t>2GMEDWxPhdBicySMjUky49UHgXutxQ8SJjWyrcKPpump</t>
        </is>
      </c>
      <c r="B92" t="inlineStr">
        <is>
          <t>PONK</t>
        </is>
      </c>
      <c r="C92" t="n">
        <v>17</v>
      </c>
      <c r="D92" t="n">
        <v>4.22</v>
      </c>
      <c r="E92" t="n">
        <v>1.07</v>
      </c>
      <c r="F92" t="n">
        <v>3.92</v>
      </c>
      <c r="G92" t="n">
        <v>8.140000000000001</v>
      </c>
      <c r="H92" t="n">
        <v>1</v>
      </c>
      <c r="I92" t="n">
        <v>3</v>
      </c>
      <c r="J92" t="n">
        <v>-1</v>
      </c>
      <c r="K92" t="n">
        <v>-1</v>
      </c>
      <c r="L92">
        <f>HYPERLINK("https://www.defined.fi/sol/2GMEDWxPhdBicySMjUky49UHgXutxQ8SJjWyrcKPpump?maker=2MbgWbgvXfDfAqCzHj4ur4eWJSZjcsfXC2Zg2BhKnMjR","https://www.defined.fi/sol/2GMEDWxPhdBicySMjUky49UHgXutxQ8SJjWyrcKPpump?maker=2MbgWbgvXfDfAqCzHj4ur4eWJSZjcsfXC2Zg2BhKnMjR")</f>
        <v/>
      </c>
      <c r="M92">
        <f>HYPERLINK("https://dexscreener.com/solana/2GMEDWxPhdBicySMjUky49UHgXutxQ8SJjWyrcKPpump?maker=2MbgWbgvXfDfAqCzHj4ur4eWJSZjcsfXC2Zg2BhKnMjR","https://dexscreener.com/solana/2GMEDWxPhdBicySMjUky49UHgXutxQ8SJjWyrcKPpump?maker=2MbgWbgvXfDfAqCzHj4ur4eWJSZjcsfXC2Zg2BhKnMjR")</f>
        <v/>
      </c>
    </row>
    <row r="93">
      <c r="A93" t="inlineStr">
        <is>
          <t>8XqFTH7hHjPyvWz6VY7mx2rkA2mVuKsx9d6watwspump</t>
        </is>
      </c>
      <c r="B93" t="inlineStr">
        <is>
          <t>offer</t>
        </is>
      </c>
      <c r="C93" t="n">
        <v>17</v>
      </c>
      <c r="D93" t="n">
        <v>0.394</v>
      </c>
      <c r="E93" t="n">
        <v>0.24</v>
      </c>
      <c r="F93" t="n">
        <v>1.61</v>
      </c>
      <c r="G93" t="n">
        <v>2</v>
      </c>
      <c r="H93" t="n">
        <v>2</v>
      </c>
      <c r="I93" t="n">
        <v>3</v>
      </c>
      <c r="J93" t="n">
        <v>-1</v>
      </c>
      <c r="K93" t="n">
        <v>-1</v>
      </c>
      <c r="L93">
        <f>HYPERLINK("https://www.defined.fi/sol/8XqFTH7hHjPyvWz6VY7mx2rkA2mVuKsx9d6watwspump?maker=2MbgWbgvXfDfAqCzHj4ur4eWJSZjcsfXC2Zg2BhKnMjR","https://www.defined.fi/sol/8XqFTH7hHjPyvWz6VY7mx2rkA2mVuKsx9d6watwspump?maker=2MbgWbgvXfDfAqCzHj4ur4eWJSZjcsfXC2Zg2BhKnMjR")</f>
        <v/>
      </c>
      <c r="M93">
        <f>HYPERLINK("https://dexscreener.com/solana/8XqFTH7hHjPyvWz6VY7mx2rkA2mVuKsx9d6watwspump?maker=2MbgWbgvXfDfAqCzHj4ur4eWJSZjcsfXC2Zg2BhKnMjR","https://dexscreener.com/solana/8XqFTH7hHjPyvWz6VY7mx2rkA2mVuKsx9d6watwspump?maker=2MbgWbgvXfDfAqCzHj4ur4eWJSZjcsfXC2Zg2BhKnMjR")</f>
        <v/>
      </c>
    </row>
    <row r="94">
      <c r="A94" t="inlineStr">
        <is>
          <t>CpwEd4g6rd4Si2QCiQ4WmRS9Z4JczSAF3kN91Pqfpump</t>
        </is>
      </c>
      <c r="B94" t="inlineStr">
        <is>
          <t>dak</t>
        </is>
      </c>
      <c r="C94" t="n">
        <v>17</v>
      </c>
      <c r="D94" t="n">
        <v>-0.571</v>
      </c>
      <c r="E94" t="n">
        <v>-0.63</v>
      </c>
      <c r="F94" t="n">
        <v>0.911</v>
      </c>
      <c r="G94" t="n">
        <v>0.341</v>
      </c>
      <c r="H94" t="n">
        <v>1</v>
      </c>
      <c r="I94" t="n">
        <v>1</v>
      </c>
      <c r="J94" t="n">
        <v>-1</v>
      </c>
      <c r="K94" t="n">
        <v>-1</v>
      </c>
      <c r="L94">
        <f>HYPERLINK("https://www.defined.fi/sol/CpwEd4g6rd4Si2QCiQ4WmRS9Z4JczSAF3kN91Pqfpump?maker=2MbgWbgvXfDfAqCzHj4ur4eWJSZjcsfXC2Zg2BhKnMjR","https://www.defined.fi/sol/CpwEd4g6rd4Si2QCiQ4WmRS9Z4JczSAF3kN91Pqfpump?maker=2MbgWbgvXfDfAqCzHj4ur4eWJSZjcsfXC2Zg2BhKnMjR")</f>
        <v/>
      </c>
      <c r="M94">
        <f>HYPERLINK("https://dexscreener.com/solana/CpwEd4g6rd4Si2QCiQ4WmRS9Z4JczSAF3kN91Pqfpump?maker=2MbgWbgvXfDfAqCzHj4ur4eWJSZjcsfXC2Zg2BhKnMjR","https://dexscreener.com/solana/CpwEd4g6rd4Si2QCiQ4WmRS9Z4JczSAF3kN91Pqfpump?maker=2MbgWbgvXfDfAqCzHj4ur4eWJSZjcsfXC2Zg2BhKnMjR")</f>
        <v/>
      </c>
    </row>
    <row r="95">
      <c r="A95" t="inlineStr">
        <is>
          <t>FcgY2rCHmzWpV5BHJYa3xcUhsEreQyAJ1vD2d2uzpump</t>
        </is>
      </c>
      <c r="B95" t="inlineStr">
        <is>
          <t>zen</t>
        </is>
      </c>
      <c r="C95" t="n">
        <v>17</v>
      </c>
      <c r="D95" t="n">
        <v>-0.552</v>
      </c>
      <c r="E95" t="n">
        <v>-0.32</v>
      </c>
      <c r="F95" t="n">
        <v>1.72</v>
      </c>
      <c r="G95" t="n">
        <v>1.16</v>
      </c>
      <c r="H95" t="n">
        <v>2</v>
      </c>
      <c r="I95" t="n">
        <v>1</v>
      </c>
      <c r="J95" t="n">
        <v>-1</v>
      </c>
      <c r="K95" t="n">
        <v>-1</v>
      </c>
      <c r="L95">
        <f>HYPERLINK("https://www.defined.fi/sol/FcgY2rCHmzWpV5BHJYa3xcUhsEreQyAJ1vD2d2uzpump?maker=2MbgWbgvXfDfAqCzHj4ur4eWJSZjcsfXC2Zg2BhKnMjR","https://www.defined.fi/sol/FcgY2rCHmzWpV5BHJYa3xcUhsEreQyAJ1vD2d2uzpump?maker=2MbgWbgvXfDfAqCzHj4ur4eWJSZjcsfXC2Zg2BhKnMjR")</f>
        <v/>
      </c>
      <c r="M95">
        <f>HYPERLINK("https://dexscreener.com/solana/FcgY2rCHmzWpV5BHJYa3xcUhsEreQyAJ1vD2d2uzpump?maker=2MbgWbgvXfDfAqCzHj4ur4eWJSZjcsfXC2Zg2BhKnMjR","https://dexscreener.com/solana/FcgY2rCHmzWpV5BHJYa3xcUhsEreQyAJ1vD2d2uzpump?maker=2MbgWbgvXfDfAqCzHj4ur4eWJSZjcsfXC2Zg2BhKnMjR")</f>
        <v/>
      </c>
    </row>
    <row r="96">
      <c r="A96" t="inlineStr">
        <is>
          <t>H4as6Btk8xycJSSES4hhLEYvcbEnHiqD1xGsMU8Bpump</t>
        </is>
      </c>
      <c r="B96" t="inlineStr">
        <is>
          <t>unknown_H4as</t>
        </is>
      </c>
      <c r="C96" t="n">
        <v>17</v>
      </c>
      <c r="D96" t="n">
        <v>-0.309</v>
      </c>
      <c r="E96" t="n">
        <v>-0.1</v>
      </c>
      <c r="F96" t="n">
        <v>3.17</v>
      </c>
      <c r="G96" t="n">
        <v>2.86</v>
      </c>
      <c r="H96" t="n">
        <v>2</v>
      </c>
      <c r="I96" t="n">
        <v>2</v>
      </c>
      <c r="J96" t="n">
        <v>-1</v>
      </c>
      <c r="K96" t="n">
        <v>-1</v>
      </c>
      <c r="L96">
        <f>HYPERLINK("https://www.defined.fi/sol/H4as6Btk8xycJSSES4hhLEYvcbEnHiqD1xGsMU8Bpump?maker=2MbgWbgvXfDfAqCzHj4ur4eWJSZjcsfXC2Zg2BhKnMjR","https://www.defined.fi/sol/H4as6Btk8xycJSSES4hhLEYvcbEnHiqD1xGsMU8Bpump?maker=2MbgWbgvXfDfAqCzHj4ur4eWJSZjcsfXC2Zg2BhKnMjR")</f>
        <v/>
      </c>
      <c r="M96">
        <f>HYPERLINK("https://dexscreener.com/solana/H4as6Btk8xycJSSES4hhLEYvcbEnHiqD1xGsMU8Bpump?maker=2MbgWbgvXfDfAqCzHj4ur4eWJSZjcsfXC2Zg2BhKnMjR","https://dexscreener.com/solana/H4as6Btk8xycJSSES4hhLEYvcbEnHiqD1xGsMU8Bpump?maker=2MbgWbgvXfDfAqCzHj4ur4eWJSZjcsfXC2Zg2BhKnMjR")</f>
        <v/>
      </c>
    </row>
    <row r="97">
      <c r="A97" t="inlineStr">
        <is>
          <t>6WzmCvz8ymqvFUeJGTNQFsHgyAJYDYhdc5hqQ5Z2pump</t>
        </is>
      </c>
      <c r="B97" t="inlineStr">
        <is>
          <t>PeiPei</t>
        </is>
      </c>
      <c r="C97" t="n">
        <v>17</v>
      </c>
      <c r="D97" t="n">
        <v>-1.32</v>
      </c>
      <c r="E97" t="n">
        <v>-0.53</v>
      </c>
      <c r="F97" t="n">
        <v>2.48</v>
      </c>
      <c r="G97" t="n">
        <v>1.16</v>
      </c>
      <c r="H97" t="n">
        <v>3</v>
      </c>
      <c r="I97" t="n">
        <v>1</v>
      </c>
      <c r="J97" t="n">
        <v>-1</v>
      </c>
      <c r="K97" t="n">
        <v>-1</v>
      </c>
      <c r="L97">
        <f>HYPERLINK("https://www.defined.fi/sol/6WzmCvz8ymqvFUeJGTNQFsHgyAJYDYhdc5hqQ5Z2pump?maker=2MbgWbgvXfDfAqCzHj4ur4eWJSZjcsfXC2Zg2BhKnMjR","https://www.defined.fi/sol/6WzmCvz8ymqvFUeJGTNQFsHgyAJYDYhdc5hqQ5Z2pump?maker=2MbgWbgvXfDfAqCzHj4ur4eWJSZjcsfXC2Zg2BhKnMjR")</f>
        <v/>
      </c>
      <c r="M97">
        <f>HYPERLINK("https://dexscreener.com/solana/6WzmCvz8ymqvFUeJGTNQFsHgyAJYDYhdc5hqQ5Z2pump?maker=2MbgWbgvXfDfAqCzHj4ur4eWJSZjcsfXC2Zg2BhKnMjR","https://dexscreener.com/solana/6WzmCvz8ymqvFUeJGTNQFsHgyAJYDYhdc5hqQ5Z2pump?maker=2MbgWbgvXfDfAqCzHj4ur4eWJSZjcsfXC2Zg2BhKnMjR")</f>
        <v/>
      </c>
    </row>
    <row r="98">
      <c r="A98" t="inlineStr">
        <is>
          <t>8mDUubzwtAGWEwEZvev9ZTPe1UhPghX9ySTZQbndpump</t>
        </is>
      </c>
      <c r="B98" t="inlineStr">
        <is>
          <t>ATLAS</t>
        </is>
      </c>
      <c r="C98" t="n">
        <v>17</v>
      </c>
      <c r="D98" t="n">
        <v>-0.622</v>
      </c>
      <c r="E98" t="n">
        <v>-1</v>
      </c>
      <c r="F98" t="n">
        <v>0.987</v>
      </c>
      <c r="G98" t="n">
        <v>0.365</v>
      </c>
      <c r="H98" t="n">
        <v>1</v>
      </c>
      <c r="I98" t="n">
        <v>1</v>
      </c>
      <c r="J98" t="n">
        <v>-1</v>
      </c>
      <c r="K98" t="n">
        <v>-1</v>
      </c>
      <c r="L98">
        <f>HYPERLINK("https://www.defined.fi/sol/8mDUubzwtAGWEwEZvev9ZTPe1UhPghX9ySTZQbndpump?maker=2MbgWbgvXfDfAqCzHj4ur4eWJSZjcsfXC2Zg2BhKnMjR","https://www.defined.fi/sol/8mDUubzwtAGWEwEZvev9ZTPe1UhPghX9ySTZQbndpump?maker=2MbgWbgvXfDfAqCzHj4ur4eWJSZjcsfXC2Zg2BhKnMjR")</f>
        <v/>
      </c>
      <c r="M98">
        <f>HYPERLINK("https://dexscreener.com/solana/8mDUubzwtAGWEwEZvev9ZTPe1UhPghX9ySTZQbndpump?maker=2MbgWbgvXfDfAqCzHj4ur4eWJSZjcsfXC2Zg2BhKnMjR","https://dexscreener.com/solana/8mDUubzwtAGWEwEZvev9ZTPe1UhPghX9ySTZQbndpump?maker=2MbgWbgvXfDfAqCzHj4ur4eWJSZjcsfXC2Zg2BhKnMjR")</f>
        <v/>
      </c>
    </row>
    <row r="99">
      <c r="A99" t="inlineStr">
        <is>
          <t>77RBCP95AFT9XRsx4xuGUHjBQsjcatGYCZ2VXx8Epump</t>
        </is>
      </c>
      <c r="B99" t="inlineStr">
        <is>
          <t>HUAHUA</t>
        </is>
      </c>
      <c r="C99" t="n">
        <v>18</v>
      </c>
      <c r="D99" t="n">
        <v>-0.244</v>
      </c>
      <c r="E99" t="n">
        <v>-0.09</v>
      </c>
      <c r="F99" t="n">
        <v>2.7</v>
      </c>
      <c r="G99" t="n">
        <v>2.43</v>
      </c>
      <c r="H99" t="n">
        <v>1</v>
      </c>
      <c r="I99" t="n">
        <v>1</v>
      </c>
      <c r="J99" t="n">
        <v>-1</v>
      </c>
      <c r="K99" t="n">
        <v>-1</v>
      </c>
      <c r="L99">
        <f>HYPERLINK("https://www.defined.fi/sol/77RBCP95AFT9XRsx4xuGUHjBQsjcatGYCZ2VXx8Epump?maker=2MbgWbgvXfDfAqCzHj4ur4eWJSZjcsfXC2Zg2BhKnMjR","https://www.defined.fi/sol/77RBCP95AFT9XRsx4xuGUHjBQsjcatGYCZ2VXx8Epump?maker=2MbgWbgvXfDfAqCzHj4ur4eWJSZjcsfXC2Zg2BhKnMjR")</f>
        <v/>
      </c>
      <c r="M99">
        <f>HYPERLINK("https://dexscreener.com/solana/77RBCP95AFT9XRsx4xuGUHjBQsjcatGYCZ2VXx8Epump?maker=2MbgWbgvXfDfAqCzHj4ur4eWJSZjcsfXC2Zg2BhKnMjR","https://dexscreener.com/solana/77RBCP95AFT9XRsx4xuGUHjBQsjcatGYCZ2VXx8Epump?maker=2MbgWbgvXfDfAqCzHj4ur4eWJSZjcsfXC2Zg2BhKnMjR")</f>
        <v/>
      </c>
    </row>
    <row r="100">
      <c r="A100" t="inlineStr">
        <is>
          <t>D7chaSQQUes2GfB6mj6jXRfMd3UMHoa3PzvvsPBNpump</t>
        </is>
      </c>
      <c r="B100" t="inlineStr">
        <is>
          <t>unknown_D7ch</t>
        </is>
      </c>
      <c r="C100" t="n">
        <v>18</v>
      </c>
      <c r="D100" t="n">
        <v>13.14</v>
      </c>
      <c r="E100" t="n">
        <v>0.37</v>
      </c>
      <c r="F100" t="n">
        <v>35.54</v>
      </c>
      <c r="G100" t="n">
        <v>48.51</v>
      </c>
      <c r="H100" t="n">
        <v>13</v>
      </c>
      <c r="I100" t="n">
        <v>13</v>
      </c>
      <c r="J100" t="n">
        <v>-1</v>
      </c>
      <c r="K100" t="n">
        <v>-1</v>
      </c>
      <c r="L100">
        <f>HYPERLINK("https://www.defined.fi/sol/D7chaSQQUes2GfB6mj6jXRfMd3UMHoa3PzvvsPBNpump?maker=2MbgWbgvXfDfAqCzHj4ur4eWJSZjcsfXC2Zg2BhKnMjR","https://www.defined.fi/sol/D7chaSQQUes2GfB6mj6jXRfMd3UMHoa3PzvvsPBNpump?maker=2MbgWbgvXfDfAqCzHj4ur4eWJSZjcsfXC2Zg2BhKnMjR")</f>
        <v/>
      </c>
      <c r="M100">
        <f>HYPERLINK("https://dexscreener.com/solana/D7chaSQQUes2GfB6mj6jXRfMd3UMHoa3PzvvsPBNpump?maker=2MbgWbgvXfDfAqCzHj4ur4eWJSZjcsfXC2Zg2BhKnMjR","https://dexscreener.com/solana/D7chaSQQUes2GfB6mj6jXRfMd3UMHoa3PzvvsPBNpump?maker=2MbgWbgvXfDfAqCzHj4ur4eWJSZjcsfXC2Zg2BhKnMjR")</f>
        <v/>
      </c>
    </row>
    <row r="101">
      <c r="A101" t="inlineStr">
        <is>
          <t>7m2TUkpPZCScBhPJnGjWjbh75KkDNnwAdd7i74m8awad</t>
        </is>
      </c>
      <c r="B101" t="inlineStr">
        <is>
          <t>Ww3</t>
        </is>
      </c>
      <c r="C101" t="n">
        <v>18</v>
      </c>
      <c r="D101" t="n">
        <v>0.221</v>
      </c>
      <c r="E101" t="n">
        <v>0.02</v>
      </c>
      <c r="F101" t="n">
        <v>10.45</v>
      </c>
      <c r="G101" t="n">
        <v>10.6</v>
      </c>
      <c r="H101" t="n">
        <v>2</v>
      </c>
      <c r="I101" t="n">
        <v>2</v>
      </c>
      <c r="J101" t="n">
        <v>-1</v>
      </c>
      <c r="K101" t="n">
        <v>-1</v>
      </c>
      <c r="L101">
        <f>HYPERLINK("https://www.defined.fi/sol/7m2TUkpPZCScBhPJnGjWjbh75KkDNnwAdd7i74m8awad?maker=2MbgWbgvXfDfAqCzHj4ur4eWJSZjcsfXC2Zg2BhKnMjR","https://www.defined.fi/sol/7m2TUkpPZCScBhPJnGjWjbh75KkDNnwAdd7i74m8awad?maker=2MbgWbgvXfDfAqCzHj4ur4eWJSZjcsfXC2Zg2BhKnMjR")</f>
        <v/>
      </c>
      <c r="M101">
        <f>HYPERLINK("https://dexscreener.com/solana/7m2TUkpPZCScBhPJnGjWjbh75KkDNnwAdd7i74m8awad?maker=2MbgWbgvXfDfAqCzHj4ur4eWJSZjcsfXC2Zg2BhKnMjR","https://dexscreener.com/solana/7m2TUkpPZCScBhPJnGjWjbh75KkDNnwAdd7i74m8awad?maker=2MbgWbgvXfDfAqCzHj4ur4eWJSZjcsfXC2Zg2BhKnMjR")</f>
        <v/>
      </c>
    </row>
    <row r="102">
      <c r="A102" t="inlineStr">
        <is>
          <t>DhPxuySkehrLQpcLNAWHmBJtoBJigynHrTuBNcmmSJzF</t>
        </is>
      </c>
      <c r="B102" t="inlineStr">
        <is>
          <t>UPTOBER</t>
        </is>
      </c>
      <c r="C102" t="n">
        <v>18</v>
      </c>
      <c r="D102" t="n">
        <v>-9.640000000000001</v>
      </c>
      <c r="E102" t="n">
        <v>-0.55</v>
      </c>
      <c r="F102" t="n">
        <v>17.65</v>
      </c>
      <c r="G102" t="n">
        <v>7.98</v>
      </c>
      <c r="H102" t="n">
        <v>5</v>
      </c>
      <c r="I102" t="n">
        <v>2</v>
      </c>
      <c r="J102" t="n">
        <v>-1</v>
      </c>
      <c r="K102" t="n">
        <v>-1</v>
      </c>
      <c r="L102">
        <f>HYPERLINK("https://www.defined.fi/sol/DhPxuySkehrLQpcLNAWHmBJtoBJigynHrTuBNcmmSJzF?maker=2MbgWbgvXfDfAqCzHj4ur4eWJSZjcsfXC2Zg2BhKnMjR","https://www.defined.fi/sol/DhPxuySkehrLQpcLNAWHmBJtoBJigynHrTuBNcmmSJzF?maker=2MbgWbgvXfDfAqCzHj4ur4eWJSZjcsfXC2Zg2BhKnMjR")</f>
        <v/>
      </c>
      <c r="M102">
        <f>HYPERLINK("https://dexscreener.com/solana/DhPxuySkehrLQpcLNAWHmBJtoBJigynHrTuBNcmmSJzF?maker=2MbgWbgvXfDfAqCzHj4ur4eWJSZjcsfXC2Zg2BhKnMjR","https://dexscreener.com/solana/DhPxuySkehrLQpcLNAWHmBJtoBJigynHrTuBNcmmSJzF?maker=2MbgWbgvXfDfAqCzHj4ur4eWJSZjcsfXC2Zg2BhKnMjR")</f>
        <v/>
      </c>
    </row>
    <row r="103">
      <c r="A103" t="inlineStr">
        <is>
          <t>ELST1oAp3czkRRRWGeTgttGsEqkD2qjDRJXR4Asmkk5y</t>
        </is>
      </c>
      <c r="B103" t="inlineStr">
        <is>
          <t>CHUCHU</t>
        </is>
      </c>
      <c r="C103" t="n">
        <v>19</v>
      </c>
      <c r="D103" t="n">
        <v>0.362</v>
      </c>
      <c r="E103" t="n">
        <v>0.19</v>
      </c>
      <c r="F103" t="n">
        <v>1.88</v>
      </c>
      <c r="G103" t="n">
        <v>2.23</v>
      </c>
      <c r="H103" t="n">
        <v>1</v>
      </c>
      <c r="I103" t="n">
        <v>1</v>
      </c>
      <c r="J103" t="n">
        <v>-1</v>
      </c>
      <c r="K103" t="n">
        <v>-1</v>
      </c>
      <c r="L103">
        <f>HYPERLINK("https://www.defined.fi/sol/ELST1oAp3czkRRRWGeTgttGsEqkD2qjDRJXR4Asmkk5y?maker=2MbgWbgvXfDfAqCzHj4ur4eWJSZjcsfXC2Zg2BhKnMjR","https://www.defined.fi/sol/ELST1oAp3czkRRRWGeTgttGsEqkD2qjDRJXR4Asmkk5y?maker=2MbgWbgvXfDfAqCzHj4ur4eWJSZjcsfXC2Zg2BhKnMjR")</f>
        <v/>
      </c>
      <c r="M103">
        <f>HYPERLINK("https://dexscreener.com/solana/ELST1oAp3czkRRRWGeTgttGsEqkD2qjDRJXR4Asmkk5y?maker=2MbgWbgvXfDfAqCzHj4ur4eWJSZjcsfXC2Zg2BhKnMjR","https://dexscreener.com/solana/ELST1oAp3czkRRRWGeTgttGsEqkD2qjDRJXR4Asmkk5y?maker=2MbgWbgvXfDfAqCzHj4ur4eWJSZjcsfXC2Zg2BhKnMjR")</f>
        <v/>
      </c>
    </row>
    <row r="104">
      <c r="A104" t="inlineStr">
        <is>
          <t>CEF1fyNXT3kqHurcadhAFqa2GkC5SnmGeBgdfGWgpump</t>
        </is>
      </c>
      <c r="B104" t="inlineStr">
        <is>
          <t>unknown_CEF1</t>
        </is>
      </c>
      <c r="C104" t="n">
        <v>19</v>
      </c>
      <c r="D104" t="n">
        <v>-2.65</v>
      </c>
      <c r="E104" t="n">
        <v>-0.28</v>
      </c>
      <c r="F104" t="n">
        <v>9.42</v>
      </c>
      <c r="G104" t="n">
        <v>6.71</v>
      </c>
      <c r="H104" t="n">
        <v>5</v>
      </c>
      <c r="I104" t="n">
        <v>5</v>
      </c>
      <c r="J104" t="n">
        <v>-1</v>
      </c>
      <c r="K104" t="n">
        <v>-1</v>
      </c>
      <c r="L104">
        <f>HYPERLINK("https://www.defined.fi/sol/CEF1fyNXT3kqHurcadhAFqa2GkC5SnmGeBgdfGWgpump?maker=2MbgWbgvXfDfAqCzHj4ur4eWJSZjcsfXC2Zg2BhKnMjR","https://www.defined.fi/sol/CEF1fyNXT3kqHurcadhAFqa2GkC5SnmGeBgdfGWgpump?maker=2MbgWbgvXfDfAqCzHj4ur4eWJSZjcsfXC2Zg2BhKnMjR")</f>
        <v/>
      </c>
      <c r="M104">
        <f>HYPERLINK("https://dexscreener.com/solana/CEF1fyNXT3kqHurcadhAFqa2GkC5SnmGeBgdfGWgpump?maker=2MbgWbgvXfDfAqCzHj4ur4eWJSZjcsfXC2Zg2BhKnMjR","https://dexscreener.com/solana/CEF1fyNXT3kqHurcadhAFqa2GkC5SnmGeBgdfGWgpump?maker=2MbgWbgvXfDfAqCzHj4ur4eWJSZjcsfXC2Zg2BhKnMjR")</f>
        <v/>
      </c>
    </row>
    <row r="105">
      <c r="A105" t="inlineStr">
        <is>
          <t>mqq7mJMhD6upLnLVFok6gZ6Ajk3s1qTpzFvmu2hpump</t>
        </is>
      </c>
      <c r="B105" t="inlineStr">
        <is>
          <t>S&amp;P500</t>
        </is>
      </c>
      <c r="C105" t="n">
        <v>19</v>
      </c>
      <c r="D105" t="n">
        <v>0.878</v>
      </c>
      <c r="E105" t="n">
        <v>0.28</v>
      </c>
      <c r="F105" t="n">
        <v>3.15</v>
      </c>
      <c r="G105" t="n">
        <v>4.01</v>
      </c>
      <c r="H105" t="n">
        <v>2</v>
      </c>
      <c r="I105" t="n">
        <v>2</v>
      </c>
      <c r="J105" t="n">
        <v>-1</v>
      </c>
      <c r="K105" t="n">
        <v>-1</v>
      </c>
      <c r="L105">
        <f>HYPERLINK("https://www.defined.fi/sol/mqq7mJMhD6upLnLVFok6gZ6Ajk3s1qTpzFvmu2hpump?maker=2MbgWbgvXfDfAqCzHj4ur4eWJSZjcsfXC2Zg2BhKnMjR","https://www.defined.fi/sol/mqq7mJMhD6upLnLVFok6gZ6Ajk3s1qTpzFvmu2hpump?maker=2MbgWbgvXfDfAqCzHj4ur4eWJSZjcsfXC2Zg2BhKnMjR")</f>
        <v/>
      </c>
      <c r="M105">
        <f>HYPERLINK("https://dexscreener.com/solana/mqq7mJMhD6upLnLVFok6gZ6Ajk3s1qTpzFvmu2hpump?maker=2MbgWbgvXfDfAqCzHj4ur4eWJSZjcsfXC2Zg2BhKnMjR","https://dexscreener.com/solana/mqq7mJMhD6upLnLVFok6gZ6Ajk3s1qTpzFvmu2hpump?maker=2MbgWbgvXfDfAqCzHj4ur4eWJSZjcsfXC2Zg2BhKnMjR")</f>
        <v/>
      </c>
    </row>
    <row r="106">
      <c r="A106" t="inlineStr">
        <is>
          <t>D2JGRcNqq1mLzyL4ruCb27pzYw8FF3nTK4hMz6GmMW56</t>
        </is>
      </c>
      <c r="B106" t="inlineStr">
        <is>
          <t>unknown_D2JG</t>
        </is>
      </c>
      <c r="C106" t="n">
        <v>19</v>
      </c>
      <c r="D106" t="n">
        <v>0.083</v>
      </c>
      <c r="E106" t="n">
        <v>0.05</v>
      </c>
      <c r="F106" t="n">
        <v>1.56</v>
      </c>
      <c r="G106" t="n">
        <v>1.64</v>
      </c>
      <c r="H106" t="n">
        <v>2</v>
      </c>
      <c r="I106" t="n">
        <v>1</v>
      </c>
      <c r="J106" t="n">
        <v>-1</v>
      </c>
      <c r="K106" t="n">
        <v>-1</v>
      </c>
      <c r="L106">
        <f>HYPERLINK("https://www.defined.fi/sol/D2JGRcNqq1mLzyL4ruCb27pzYw8FF3nTK4hMz6GmMW56?maker=2MbgWbgvXfDfAqCzHj4ur4eWJSZjcsfXC2Zg2BhKnMjR","https://www.defined.fi/sol/D2JGRcNqq1mLzyL4ruCb27pzYw8FF3nTK4hMz6GmMW56?maker=2MbgWbgvXfDfAqCzHj4ur4eWJSZjcsfXC2Zg2BhKnMjR")</f>
        <v/>
      </c>
      <c r="M106">
        <f>HYPERLINK("https://dexscreener.com/solana/D2JGRcNqq1mLzyL4ruCb27pzYw8FF3nTK4hMz6GmMW56?maker=2MbgWbgvXfDfAqCzHj4ur4eWJSZjcsfXC2Zg2BhKnMjR","https://dexscreener.com/solana/D2JGRcNqq1mLzyL4ruCb27pzYw8FF3nTK4hMz6GmMW56?maker=2MbgWbgvXfDfAqCzHj4ur4eWJSZjcsfXC2Zg2BhKnMjR")</f>
        <v/>
      </c>
    </row>
    <row r="107">
      <c r="A107" t="inlineStr">
        <is>
          <t>EgdyD1oFjvFi8itjBz7iz9AKkFojjoZRifnwnFQpump</t>
        </is>
      </c>
      <c r="B107" t="inlineStr">
        <is>
          <t>unknown_Egdy</t>
        </is>
      </c>
      <c r="C107" t="n">
        <v>19</v>
      </c>
      <c r="D107" t="n">
        <v>-1.64</v>
      </c>
      <c r="E107" t="n">
        <v>-0.78</v>
      </c>
      <c r="F107" t="n">
        <v>2.13</v>
      </c>
      <c r="G107" t="n">
        <v>0.47</v>
      </c>
      <c r="H107" t="n">
        <v>1</v>
      </c>
      <c r="I107" t="n">
        <v>1</v>
      </c>
      <c r="J107" t="n">
        <v>-1</v>
      </c>
      <c r="K107" t="n">
        <v>-1</v>
      </c>
      <c r="L107">
        <f>HYPERLINK("https://www.defined.fi/sol/EgdyD1oFjvFi8itjBz7iz9AKkFojjoZRifnwnFQpump?maker=2MbgWbgvXfDfAqCzHj4ur4eWJSZjcsfXC2Zg2BhKnMjR","https://www.defined.fi/sol/EgdyD1oFjvFi8itjBz7iz9AKkFojjoZRifnwnFQpump?maker=2MbgWbgvXfDfAqCzHj4ur4eWJSZjcsfXC2Zg2BhKnMjR")</f>
        <v/>
      </c>
      <c r="M107">
        <f>HYPERLINK("https://dexscreener.com/solana/EgdyD1oFjvFi8itjBz7iz9AKkFojjoZRifnwnFQpump?maker=2MbgWbgvXfDfAqCzHj4ur4eWJSZjcsfXC2Zg2BhKnMjR","https://dexscreener.com/solana/EgdyD1oFjvFi8itjBz7iz9AKkFojjoZRifnwnFQpump?maker=2MbgWbgvXfDfAqCzHj4ur4eWJSZjcsfXC2Zg2BhKnMjR")</f>
        <v/>
      </c>
    </row>
    <row r="108">
      <c r="A108" t="inlineStr">
        <is>
          <t>8pMqUa1cUnJVAAzcbhCX87xFSkyrop1j66MnXgSkpump</t>
        </is>
      </c>
      <c r="B108" t="inlineStr">
        <is>
          <t>unknown_8pMq</t>
        </is>
      </c>
      <c r="C108" t="n">
        <v>20</v>
      </c>
      <c r="D108" t="n">
        <v>-1.25</v>
      </c>
      <c r="E108" t="n">
        <v>-0.2</v>
      </c>
      <c r="F108" t="n">
        <v>6.14</v>
      </c>
      <c r="G108" t="n">
        <v>4.89</v>
      </c>
      <c r="H108" t="n">
        <v>1</v>
      </c>
      <c r="I108" t="n">
        <v>2</v>
      </c>
      <c r="J108" t="n">
        <v>-1</v>
      </c>
      <c r="K108" t="n">
        <v>-1</v>
      </c>
      <c r="L108">
        <f>HYPERLINK("https://www.defined.fi/sol/8pMqUa1cUnJVAAzcbhCX87xFSkyrop1j66MnXgSkpump?maker=2MbgWbgvXfDfAqCzHj4ur4eWJSZjcsfXC2Zg2BhKnMjR","https://www.defined.fi/sol/8pMqUa1cUnJVAAzcbhCX87xFSkyrop1j66MnXgSkpump?maker=2MbgWbgvXfDfAqCzHj4ur4eWJSZjcsfXC2Zg2BhKnMjR")</f>
        <v/>
      </c>
      <c r="M108">
        <f>HYPERLINK("https://dexscreener.com/solana/8pMqUa1cUnJVAAzcbhCX87xFSkyrop1j66MnXgSkpump?maker=2MbgWbgvXfDfAqCzHj4ur4eWJSZjcsfXC2Zg2BhKnMjR","https://dexscreener.com/solana/8pMqUa1cUnJVAAzcbhCX87xFSkyrop1j66MnXgSkpump?maker=2MbgWbgvXfDfAqCzHj4ur4eWJSZjcsfXC2Zg2BhKnMjR")</f>
        <v/>
      </c>
    </row>
    <row r="109">
      <c r="A109" t="inlineStr">
        <is>
          <t>7RziHj7A11NwRev58EsfXrsE2XUkx25NafJuRjhepump</t>
        </is>
      </c>
      <c r="B109" t="inlineStr">
        <is>
          <t>unknown_7Rzi</t>
        </is>
      </c>
      <c r="C109" t="n">
        <v>20</v>
      </c>
      <c r="D109" t="n">
        <v>-1.65</v>
      </c>
      <c r="E109" t="n">
        <v>-0.64</v>
      </c>
      <c r="F109" t="n">
        <v>2.58</v>
      </c>
      <c r="G109" t="n">
        <v>0.928</v>
      </c>
      <c r="H109" t="n">
        <v>1</v>
      </c>
      <c r="I109" t="n">
        <v>1</v>
      </c>
      <c r="J109" t="n">
        <v>-1</v>
      </c>
      <c r="K109" t="n">
        <v>-1</v>
      </c>
      <c r="L109">
        <f>HYPERLINK("https://www.defined.fi/sol/7RziHj7A11NwRev58EsfXrsE2XUkx25NafJuRjhepump?maker=2MbgWbgvXfDfAqCzHj4ur4eWJSZjcsfXC2Zg2BhKnMjR","https://www.defined.fi/sol/7RziHj7A11NwRev58EsfXrsE2XUkx25NafJuRjhepump?maker=2MbgWbgvXfDfAqCzHj4ur4eWJSZjcsfXC2Zg2BhKnMjR")</f>
        <v/>
      </c>
      <c r="M109">
        <f>HYPERLINK("https://dexscreener.com/solana/7RziHj7A11NwRev58EsfXrsE2XUkx25NafJuRjhepump?maker=2MbgWbgvXfDfAqCzHj4ur4eWJSZjcsfXC2Zg2BhKnMjR","https://dexscreener.com/solana/7RziHj7A11NwRev58EsfXrsE2XUkx25NafJuRjhepump?maker=2MbgWbgvXfDfAqCzHj4ur4eWJSZjcsfXC2Zg2BhKnMjR")</f>
        <v/>
      </c>
    </row>
    <row r="110">
      <c r="A110" t="inlineStr">
        <is>
          <t>E2BGnzHdJNUBtAVR7EyQMuEMHqgv65JL8J9ZyqyXUVvA</t>
        </is>
      </c>
      <c r="B110" t="inlineStr">
        <is>
          <t>CHINA</t>
        </is>
      </c>
      <c r="C110" t="n">
        <v>20</v>
      </c>
      <c r="D110" t="n">
        <v>-1.37</v>
      </c>
      <c r="E110" t="n">
        <v>-0.12</v>
      </c>
      <c r="F110" t="n">
        <v>10.93</v>
      </c>
      <c r="G110" t="n">
        <v>9.56</v>
      </c>
      <c r="H110" t="n">
        <v>6</v>
      </c>
      <c r="I110" t="n">
        <v>3</v>
      </c>
      <c r="J110" t="n">
        <v>-1</v>
      </c>
      <c r="K110" t="n">
        <v>-1</v>
      </c>
      <c r="L110">
        <f>HYPERLINK("https://www.defined.fi/sol/E2BGnzHdJNUBtAVR7EyQMuEMHqgv65JL8J9ZyqyXUVvA?maker=2MbgWbgvXfDfAqCzHj4ur4eWJSZjcsfXC2Zg2BhKnMjR","https://www.defined.fi/sol/E2BGnzHdJNUBtAVR7EyQMuEMHqgv65JL8J9ZyqyXUVvA?maker=2MbgWbgvXfDfAqCzHj4ur4eWJSZjcsfXC2Zg2BhKnMjR")</f>
        <v/>
      </c>
      <c r="M110">
        <f>HYPERLINK("https://dexscreener.com/solana/E2BGnzHdJNUBtAVR7EyQMuEMHqgv65JL8J9ZyqyXUVvA?maker=2MbgWbgvXfDfAqCzHj4ur4eWJSZjcsfXC2Zg2BhKnMjR","https://dexscreener.com/solana/E2BGnzHdJNUBtAVR7EyQMuEMHqgv65JL8J9ZyqyXUVvA?maker=2MbgWbgvXfDfAqCzHj4ur4eWJSZjcsfXC2Zg2BhKnMjR")</f>
        <v/>
      </c>
    </row>
    <row r="111">
      <c r="A111" t="inlineStr">
        <is>
          <t>3jBo8JqMYEmjAgnjGUmL33b4hjoADkkGacRPw7yxpump</t>
        </is>
      </c>
      <c r="B111" t="inlineStr">
        <is>
          <t>TAGGED</t>
        </is>
      </c>
      <c r="C111" t="n">
        <v>20</v>
      </c>
      <c r="D111" t="n">
        <v>0.264</v>
      </c>
      <c r="E111" t="n">
        <v>0.09</v>
      </c>
      <c r="F111" t="n">
        <v>2.87</v>
      </c>
      <c r="G111" t="n">
        <v>3.11</v>
      </c>
      <c r="H111" t="n">
        <v>1</v>
      </c>
      <c r="I111" t="n">
        <v>1</v>
      </c>
      <c r="J111" t="n">
        <v>-1</v>
      </c>
      <c r="K111" t="n">
        <v>-1</v>
      </c>
      <c r="L111">
        <f>HYPERLINK("https://www.defined.fi/sol/3jBo8JqMYEmjAgnjGUmL33b4hjoADkkGacRPw7yxpump?maker=2MbgWbgvXfDfAqCzHj4ur4eWJSZjcsfXC2Zg2BhKnMjR","https://www.defined.fi/sol/3jBo8JqMYEmjAgnjGUmL33b4hjoADkkGacRPw7yxpump?maker=2MbgWbgvXfDfAqCzHj4ur4eWJSZjcsfXC2Zg2BhKnMjR")</f>
        <v/>
      </c>
      <c r="M111">
        <f>HYPERLINK("https://dexscreener.com/solana/3jBo8JqMYEmjAgnjGUmL33b4hjoADkkGacRPw7yxpump?maker=2MbgWbgvXfDfAqCzHj4ur4eWJSZjcsfXC2Zg2BhKnMjR","https://dexscreener.com/solana/3jBo8JqMYEmjAgnjGUmL33b4hjoADkkGacRPw7yxpump?maker=2MbgWbgvXfDfAqCzHj4ur4eWJSZjcsfXC2Zg2BhKnMjR")</f>
        <v/>
      </c>
    </row>
    <row r="112">
      <c r="A112" t="inlineStr">
        <is>
          <t>6asRuqr7yJtqDaqRcPBL5A3J8Q5LyuQt6tqy1N5cpump</t>
        </is>
      </c>
      <c r="B112" t="inlineStr">
        <is>
          <t>moodeng</t>
        </is>
      </c>
      <c r="C112" t="n">
        <v>20</v>
      </c>
      <c r="D112" t="n">
        <v>-0.755</v>
      </c>
      <c r="E112" t="n">
        <v>-0.06</v>
      </c>
      <c r="F112" t="n">
        <v>12.9</v>
      </c>
      <c r="G112" t="n">
        <v>12.15</v>
      </c>
      <c r="H112" t="n">
        <v>2</v>
      </c>
      <c r="I112" t="n">
        <v>3</v>
      </c>
      <c r="J112" t="n">
        <v>-1</v>
      </c>
      <c r="K112" t="n">
        <v>-1</v>
      </c>
      <c r="L112">
        <f>HYPERLINK("https://www.defined.fi/sol/6asRuqr7yJtqDaqRcPBL5A3J8Q5LyuQt6tqy1N5cpump?maker=2MbgWbgvXfDfAqCzHj4ur4eWJSZjcsfXC2Zg2BhKnMjR","https://www.defined.fi/sol/6asRuqr7yJtqDaqRcPBL5A3J8Q5LyuQt6tqy1N5cpump?maker=2MbgWbgvXfDfAqCzHj4ur4eWJSZjcsfXC2Zg2BhKnMjR")</f>
        <v/>
      </c>
      <c r="M112">
        <f>HYPERLINK("https://dexscreener.com/solana/6asRuqr7yJtqDaqRcPBL5A3J8Q5LyuQt6tqy1N5cpump?maker=2MbgWbgvXfDfAqCzHj4ur4eWJSZjcsfXC2Zg2BhKnMjR","https://dexscreener.com/solana/6asRuqr7yJtqDaqRcPBL5A3J8Q5LyuQt6tqy1N5cpump?maker=2MbgWbgvXfDfAqCzHj4ur4eWJSZjcsfXC2Zg2BhKnMjR")</f>
        <v/>
      </c>
    </row>
    <row r="113">
      <c r="A113" t="inlineStr">
        <is>
          <t>3Sx6ZuHGbzi24mhR8QfRNyXQXgJFH5H295rzELwRpump</t>
        </is>
      </c>
      <c r="B113" t="inlineStr">
        <is>
          <t>TRATE</t>
        </is>
      </c>
      <c r="C113" t="n">
        <v>20</v>
      </c>
      <c r="D113" t="n">
        <v>-1.4</v>
      </c>
      <c r="E113" t="n">
        <v>-0.2</v>
      </c>
      <c r="F113" t="n">
        <v>7.14</v>
      </c>
      <c r="G113" t="n">
        <v>5.74</v>
      </c>
      <c r="H113" t="n">
        <v>2</v>
      </c>
      <c r="I113" t="n">
        <v>1</v>
      </c>
      <c r="J113" t="n">
        <v>-1</v>
      </c>
      <c r="K113" t="n">
        <v>-1</v>
      </c>
      <c r="L113">
        <f>HYPERLINK("https://www.defined.fi/sol/3Sx6ZuHGbzi24mhR8QfRNyXQXgJFH5H295rzELwRpump?maker=2MbgWbgvXfDfAqCzHj4ur4eWJSZjcsfXC2Zg2BhKnMjR","https://www.defined.fi/sol/3Sx6ZuHGbzi24mhR8QfRNyXQXgJFH5H295rzELwRpump?maker=2MbgWbgvXfDfAqCzHj4ur4eWJSZjcsfXC2Zg2BhKnMjR")</f>
        <v/>
      </c>
      <c r="M113">
        <f>HYPERLINK("https://dexscreener.com/solana/3Sx6ZuHGbzi24mhR8QfRNyXQXgJFH5H295rzELwRpump?maker=2MbgWbgvXfDfAqCzHj4ur4eWJSZjcsfXC2Zg2BhKnMjR","https://dexscreener.com/solana/3Sx6ZuHGbzi24mhR8QfRNyXQXgJFH5H295rzELwRpump?maker=2MbgWbgvXfDfAqCzHj4ur4eWJSZjcsfXC2Zg2BhKnMjR")</f>
        <v/>
      </c>
    </row>
    <row r="114">
      <c r="A114" t="inlineStr">
        <is>
          <t>8fZL148nnC168RAVCZh4PkjvMZmxMEfMLDhoziWVPnqf</t>
        </is>
      </c>
      <c r="B114" t="inlineStr">
        <is>
          <t>NiggaButt</t>
        </is>
      </c>
      <c r="C114" t="n">
        <v>20</v>
      </c>
      <c r="D114" t="n">
        <v>-4.11</v>
      </c>
      <c r="E114" t="n">
        <v>-0.07000000000000001</v>
      </c>
      <c r="F114" t="n">
        <v>57.21</v>
      </c>
      <c r="G114" t="n">
        <v>53.1</v>
      </c>
      <c r="H114" t="n">
        <v>4</v>
      </c>
      <c r="I114" t="n">
        <v>3</v>
      </c>
      <c r="J114" t="n">
        <v>-1</v>
      </c>
      <c r="K114" t="n">
        <v>-1</v>
      </c>
      <c r="L114">
        <f>HYPERLINK("https://www.defined.fi/sol/8fZL148nnC168RAVCZh4PkjvMZmxMEfMLDhoziWVPnqf?maker=2MbgWbgvXfDfAqCzHj4ur4eWJSZjcsfXC2Zg2BhKnMjR","https://www.defined.fi/sol/8fZL148nnC168RAVCZh4PkjvMZmxMEfMLDhoziWVPnqf?maker=2MbgWbgvXfDfAqCzHj4ur4eWJSZjcsfXC2Zg2BhKnMjR")</f>
        <v/>
      </c>
      <c r="M114">
        <f>HYPERLINK("https://dexscreener.com/solana/8fZL148nnC168RAVCZh4PkjvMZmxMEfMLDhoziWVPnqf?maker=2MbgWbgvXfDfAqCzHj4ur4eWJSZjcsfXC2Zg2BhKnMjR","https://dexscreener.com/solana/8fZL148nnC168RAVCZh4PkjvMZmxMEfMLDhoziWVPnqf?maker=2MbgWbgvXfDfAqCzHj4ur4eWJSZjcsfXC2Zg2BhKnMjR")</f>
        <v/>
      </c>
    </row>
    <row r="115">
      <c r="A115" t="inlineStr">
        <is>
          <t>J4kisnm6yA9gHXhyCmmoFEV8C4eTnHDKBC4Tcd6upump</t>
        </is>
      </c>
      <c r="B115" t="inlineStr">
        <is>
          <t>hold</t>
        </is>
      </c>
      <c r="C115" t="n">
        <v>20</v>
      </c>
      <c r="D115" t="n">
        <v>-9.15</v>
      </c>
      <c r="E115" t="n">
        <v>-0.7</v>
      </c>
      <c r="F115" t="n">
        <v>13.12</v>
      </c>
      <c r="G115" t="n">
        <v>3.94</v>
      </c>
      <c r="H115" t="n">
        <v>5</v>
      </c>
      <c r="I115" t="n">
        <v>1</v>
      </c>
      <c r="J115" t="n">
        <v>-1</v>
      </c>
      <c r="K115" t="n">
        <v>-1</v>
      </c>
      <c r="L115">
        <f>HYPERLINK("https://www.defined.fi/sol/J4kisnm6yA9gHXhyCmmoFEV8C4eTnHDKBC4Tcd6upump?maker=2MbgWbgvXfDfAqCzHj4ur4eWJSZjcsfXC2Zg2BhKnMjR","https://www.defined.fi/sol/J4kisnm6yA9gHXhyCmmoFEV8C4eTnHDKBC4Tcd6upump?maker=2MbgWbgvXfDfAqCzHj4ur4eWJSZjcsfXC2Zg2BhKnMjR")</f>
        <v/>
      </c>
      <c r="M115">
        <f>HYPERLINK("https://dexscreener.com/solana/J4kisnm6yA9gHXhyCmmoFEV8C4eTnHDKBC4Tcd6upump?maker=2MbgWbgvXfDfAqCzHj4ur4eWJSZjcsfXC2Zg2BhKnMjR","https://dexscreener.com/solana/J4kisnm6yA9gHXhyCmmoFEV8C4eTnHDKBC4Tcd6upump?maker=2MbgWbgvXfDfAqCzHj4ur4eWJSZjcsfXC2Zg2BhKnMjR")</f>
        <v/>
      </c>
    </row>
    <row r="116">
      <c r="A116" t="inlineStr">
        <is>
          <t>9YXdmAxoC14zJQiJnuwi69RxjGfm2Zv4wxYjhpqApump</t>
        </is>
      </c>
      <c r="B116" t="inlineStr">
        <is>
          <t>8080</t>
        </is>
      </c>
      <c r="C116" t="n">
        <v>21</v>
      </c>
      <c r="D116" t="n">
        <v>-2.9</v>
      </c>
      <c r="E116" t="n">
        <v>-0.89</v>
      </c>
      <c r="F116" t="n">
        <v>3.25</v>
      </c>
      <c r="G116" t="n">
        <v>0.35</v>
      </c>
      <c r="H116" t="n">
        <v>2</v>
      </c>
      <c r="I116" t="n">
        <v>1</v>
      </c>
      <c r="J116" t="n">
        <v>-1</v>
      </c>
      <c r="K116" t="n">
        <v>-1</v>
      </c>
      <c r="L116">
        <f>HYPERLINK("https://www.defined.fi/sol/9YXdmAxoC14zJQiJnuwi69RxjGfm2Zv4wxYjhpqApump?maker=2MbgWbgvXfDfAqCzHj4ur4eWJSZjcsfXC2Zg2BhKnMjR","https://www.defined.fi/sol/9YXdmAxoC14zJQiJnuwi69RxjGfm2Zv4wxYjhpqApump?maker=2MbgWbgvXfDfAqCzHj4ur4eWJSZjcsfXC2Zg2BhKnMjR")</f>
        <v/>
      </c>
      <c r="M116">
        <f>HYPERLINK("https://dexscreener.com/solana/9YXdmAxoC14zJQiJnuwi69RxjGfm2Zv4wxYjhpqApump?maker=2MbgWbgvXfDfAqCzHj4ur4eWJSZjcsfXC2Zg2BhKnMjR","https://dexscreener.com/solana/9YXdmAxoC14zJQiJnuwi69RxjGfm2Zv4wxYjhpqApump?maker=2MbgWbgvXfDfAqCzHj4ur4eWJSZjcsfXC2Zg2BhKnMjR")</f>
        <v/>
      </c>
    </row>
    <row r="117">
      <c r="A117" t="inlineStr">
        <is>
          <t>JEUQsPRo5qZLVS8eZoJWZNA6d2wZ5UASCCktYohpump</t>
        </is>
      </c>
      <c r="B117" t="inlineStr">
        <is>
          <t>SANDOW</t>
        </is>
      </c>
      <c r="C117" t="n">
        <v>21</v>
      </c>
      <c r="D117" t="n">
        <v>-1.59</v>
      </c>
      <c r="E117" t="n">
        <v>-0.32</v>
      </c>
      <c r="F117" t="n">
        <v>4.97</v>
      </c>
      <c r="G117" t="n">
        <v>3.38</v>
      </c>
      <c r="H117" t="n">
        <v>1</v>
      </c>
      <c r="I117" t="n">
        <v>1</v>
      </c>
      <c r="J117" t="n">
        <v>-1</v>
      </c>
      <c r="K117" t="n">
        <v>-1</v>
      </c>
      <c r="L117">
        <f>HYPERLINK("https://www.defined.fi/sol/JEUQsPRo5qZLVS8eZoJWZNA6d2wZ5UASCCktYohpump?maker=2MbgWbgvXfDfAqCzHj4ur4eWJSZjcsfXC2Zg2BhKnMjR","https://www.defined.fi/sol/JEUQsPRo5qZLVS8eZoJWZNA6d2wZ5UASCCktYohpump?maker=2MbgWbgvXfDfAqCzHj4ur4eWJSZjcsfXC2Zg2BhKnMjR")</f>
        <v/>
      </c>
      <c r="M117">
        <f>HYPERLINK("https://dexscreener.com/solana/JEUQsPRo5qZLVS8eZoJWZNA6d2wZ5UASCCktYohpump?maker=2MbgWbgvXfDfAqCzHj4ur4eWJSZjcsfXC2Zg2BhKnMjR","https://dexscreener.com/solana/JEUQsPRo5qZLVS8eZoJWZNA6d2wZ5UASCCktYohpump?maker=2MbgWbgvXfDfAqCzHj4ur4eWJSZjcsfXC2Zg2BhKnMjR")</f>
        <v/>
      </c>
    </row>
    <row r="118">
      <c r="A118" t="inlineStr">
        <is>
          <t>4aL5GLRuzsnJjJWNdXK7TPTVpGhP6PyV4ZhyQiyxpump</t>
        </is>
      </c>
      <c r="B118" t="inlineStr">
        <is>
          <t>GM</t>
        </is>
      </c>
      <c r="C118" t="n">
        <v>22</v>
      </c>
      <c r="D118" t="n">
        <v>-1.25</v>
      </c>
      <c r="E118" t="n">
        <v>-0.29</v>
      </c>
      <c r="F118" t="n">
        <v>4.35</v>
      </c>
      <c r="G118" t="n">
        <v>3.1</v>
      </c>
      <c r="H118" t="n">
        <v>2</v>
      </c>
      <c r="I118" t="n">
        <v>1</v>
      </c>
      <c r="J118" t="n">
        <v>-1</v>
      </c>
      <c r="K118" t="n">
        <v>-1</v>
      </c>
      <c r="L118">
        <f>HYPERLINK("https://www.defined.fi/sol/4aL5GLRuzsnJjJWNdXK7TPTVpGhP6PyV4ZhyQiyxpump?maker=2MbgWbgvXfDfAqCzHj4ur4eWJSZjcsfXC2Zg2BhKnMjR","https://www.defined.fi/sol/4aL5GLRuzsnJjJWNdXK7TPTVpGhP6PyV4ZhyQiyxpump?maker=2MbgWbgvXfDfAqCzHj4ur4eWJSZjcsfXC2Zg2BhKnMjR")</f>
        <v/>
      </c>
      <c r="M118">
        <f>HYPERLINK("https://dexscreener.com/solana/4aL5GLRuzsnJjJWNdXK7TPTVpGhP6PyV4ZhyQiyxpump?maker=2MbgWbgvXfDfAqCzHj4ur4eWJSZjcsfXC2Zg2BhKnMjR","https://dexscreener.com/solana/4aL5GLRuzsnJjJWNdXK7TPTVpGhP6PyV4ZhyQiyxpump?maker=2MbgWbgvXfDfAqCzHj4ur4eWJSZjcsfXC2Zg2BhKnMjR")</f>
        <v/>
      </c>
    </row>
    <row r="119">
      <c r="A119" t="inlineStr">
        <is>
          <t>9H7tJ3QxMGzqcyXSZhBzQyPJXtd3V7QeWREQABEnpump</t>
        </is>
      </c>
      <c r="B119" t="inlineStr">
        <is>
          <t>playa</t>
        </is>
      </c>
      <c r="C119" t="n">
        <v>22</v>
      </c>
      <c r="D119" t="n">
        <v>-2.12</v>
      </c>
      <c r="E119" t="n">
        <v>-0.51</v>
      </c>
      <c r="F119" t="n">
        <v>4.16</v>
      </c>
      <c r="G119" t="n">
        <v>2.03</v>
      </c>
      <c r="H119" t="n">
        <v>2</v>
      </c>
      <c r="I119" t="n">
        <v>1</v>
      </c>
      <c r="J119" t="n">
        <v>-1</v>
      </c>
      <c r="K119" t="n">
        <v>-1</v>
      </c>
      <c r="L119">
        <f>HYPERLINK("https://www.defined.fi/sol/9H7tJ3QxMGzqcyXSZhBzQyPJXtd3V7QeWREQABEnpump?maker=2MbgWbgvXfDfAqCzHj4ur4eWJSZjcsfXC2Zg2BhKnMjR","https://www.defined.fi/sol/9H7tJ3QxMGzqcyXSZhBzQyPJXtd3V7QeWREQABEnpump?maker=2MbgWbgvXfDfAqCzHj4ur4eWJSZjcsfXC2Zg2BhKnMjR")</f>
        <v/>
      </c>
      <c r="M119">
        <f>HYPERLINK("https://dexscreener.com/solana/9H7tJ3QxMGzqcyXSZhBzQyPJXtd3V7QeWREQABEnpump?maker=2MbgWbgvXfDfAqCzHj4ur4eWJSZjcsfXC2Zg2BhKnMjR","https://dexscreener.com/solana/9H7tJ3QxMGzqcyXSZhBzQyPJXtd3V7QeWREQABEnpump?maker=2MbgWbgvXfDfAqCzHj4ur4eWJSZjcsfXC2Zg2BhKnMjR")</f>
        <v/>
      </c>
    </row>
    <row r="120">
      <c r="A120" t="inlineStr">
        <is>
          <t>235WEEUyY84DE9ThnTDk9Rt1iTYHRVJUz48VtvrZpump</t>
        </is>
      </c>
      <c r="B120" t="inlineStr">
        <is>
          <t>HPF777</t>
        </is>
      </c>
      <c r="C120" t="n">
        <v>22</v>
      </c>
      <c r="D120" t="n">
        <v>-4.22</v>
      </c>
      <c r="E120" t="n">
        <v>-0.8</v>
      </c>
      <c r="F120" t="n">
        <v>5.3</v>
      </c>
      <c r="G120" t="n">
        <v>1.07</v>
      </c>
      <c r="H120" t="n">
        <v>3</v>
      </c>
      <c r="I120" t="n">
        <v>1</v>
      </c>
      <c r="J120" t="n">
        <v>-1</v>
      </c>
      <c r="K120" t="n">
        <v>-1</v>
      </c>
      <c r="L120">
        <f>HYPERLINK("https://www.defined.fi/sol/235WEEUyY84DE9ThnTDk9Rt1iTYHRVJUz48VtvrZpump?maker=2MbgWbgvXfDfAqCzHj4ur4eWJSZjcsfXC2Zg2BhKnMjR","https://www.defined.fi/sol/235WEEUyY84DE9ThnTDk9Rt1iTYHRVJUz48VtvrZpump?maker=2MbgWbgvXfDfAqCzHj4ur4eWJSZjcsfXC2Zg2BhKnMjR")</f>
        <v/>
      </c>
      <c r="M120">
        <f>HYPERLINK("https://dexscreener.com/solana/235WEEUyY84DE9ThnTDk9Rt1iTYHRVJUz48VtvrZpump?maker=2MbgWbgvXfDfAqCzHj4ur4eWJSZjcsfXC2Zg2BhKnMjR","https://dexscreener.com/solana/235WEEUyY84DE9ThnTDk9Rt1iTYHRVJUz48VtvrZpump?maker=2MbgWbgvXfDfAqCzHj4ur4eWJSZjcsfXC2Zg2BhKnMjR")</f>
        <v/>
      </c>
    </row>
    <row r="121">
      <c r="A121" t="inlineStr">
        <is>
          <t>GevMhaMtYtvv44pnkaoyBewrTuAK9x532xo55MTjpump</t>
        </is>
      </c>
      <c r="B121" t="inlineStr">
        <is>
          <t>cmd.exe</t>
        </is>
      </c>
      <c r="C121" t="n">
        <v>22</v>
      </c>
      <c r="D121" t="n">
        <v>5.07</v>
      </c>
      <c r="E121" t="n">
        <v>0.43</v>
      </c>
      <c r="F121" t="n">
        <v>11.69</v>
      </c>
      <c r="G121" t="n">
        <v>16.75</v>
      </c>
      <c r="H121" t="n">
        <v>6</v>
      </c>
      <c r="I121" t="n">
        <v>7</v>
      </c>
      <c r="J121" t="n">
        <v>-1</v>
      </c>
      <c r="K121" t="n">
        <v>-1</v>
      </c>
      <c r="L121">
        <f>HYPERLINK("https://www.defined.fi/sol/GevMhaMtYtvv44pnkaoyBewrTuAK9x532xo55MTjpump?maker=2MbgWbgvXfDfAqCzHj4ur4eWJSZjcsfXC2Zg2BhKnMjR","https://www.defined.fi/sol/GevMhaMtYtvv44pnkaoyBewrTuAK9x532xo55MTjpump?maker=2MbgWbgvXfDfAqCzHj4ur4eWJSZjcsfXC2Zg2BhKnMjR")</f>
        <v/>
      </c>
      <c r="M121">
        <f>HYPERLINK("https://dexscreener.com/solana/GevMhaMtYtvv44pnkaoyBewrTuAK9x532xo55MTjpump?maker=2MbgWbgvXfDfAqCzHj4ur4eWJSZjcsfXC2Zg2BhKnMjR","https://dexscreener.com/solana/GevMhaMtYtvv44pnkaoyBewrTuAK9x532xo55MTjpump?maker=2MbgWbgvXfDfAqCzHj4ur4eWJSZjcsfXC2Zg2BhKnMjR")</f>
        <v/>
      </c>
    </row>
    <row r="122">
      <c r="A122" t="inlineStr">
        <is>
          <t>FmqVMWXBESyu4g6FT1uz1GABKdJ4j6wbuuLFwPJtqpmu</t>
        </is>
      </c>
      <c r="B122" t="inlineStr">
        <is>
          <t>G</t>
        </is>
      </c>
      <c r="C122" t="n">
        <v>22</v>
      </c>
      <c r="D122" t="n">
        <v>-1.47</v>
      </c>
      <c r="E122" t="n">
        <v>-0.62</v>
      </c>
      <c r="F122" t="n">
        <v>2.37</v>
      </c>
      <c r="G122" t="n">
        <v>0.895</v>
      </c>
      <c r="H122" t="n">
        <v>1</v>
      </c>
      <c r="I122" t="n">
        <v>1</v>
      </c>
      <c r="J122" t="n">
        <v>-1</v>
      </c>
      <c r="K122" t="n">
        <v>-1</v>
      </c>
      <c r="L122">
        <f>HYPERLINK("https://www.defined.fi/sol/FmqVMWXBESyu4g6FT1uz1GABKdJ4j6wbuuLFwPJtqpmu?maker=2MbgWbgvXfDfAqCzHj4ur4eWJSZjcsfXC2Zg2BhKnMjR","https://www.defined.fi/sol/FmqVMWXBESyu4g6FT1uz1GABKdJ4j6wbuuLFwPJtqpmu?maker=2MbgWbgvXfDfAqCzHj4ur4eWJSZjcsfXC2Zg2BhKnMjR")</f>
        <v/>
      </c>
      <c r="M122">
        <f>HYPERLINK("https://dexscreener.com/solana/FmqVMWXBESyu4g6FT1uz1GABKdJ4j6wbuuLFwPJtqpmu?maker=2MbgWbgvXfDfAqCzHj4ur4eWJSZjcsfXC2Zg2BhKnMjR","https://dexscreener.com/solana/FmqVMWXBESyu4g6FT1uz1GABKdJ4j6wbuuLFwPJtqpmu?maker=2MbgWbgvXfDfAqCzHj4ur4eWJSZjcsfXC2Zg2BhKnMjR")</f>
        <v/>
      </c>
    </row>
    <row r="123">
      <c r="A123" t="inlineStr">
        <is>
          <t>8AGrudQDbjNjnHzBsrndfVDBHgg6KBJ7RN6j3hbfq3Qh</t>
        </is>
      </c>
      <c r="B123" t="inlineStr">
        <is>
          <t>degen</t>
        </is>
      </c>
      <c r="C123" t="n">
        <v>22</v>
      </c>
      <c r="D123" t="n">
        <v>29.4</v>
      </c>
      <c r="E123" t="n">
        <v>1.08</v>
      </c>
      <c r="F123" t="n">
        <v>25.22</v>
      </c>
      <c r="G123" t="n">
        <v>56.68</v>
      </c>
      <c r="H123" t="n">
        <v>10</v>
      </c>
      <c r="I123" t="n">
        <v>19</v>
      </c>
      <c r="J123" t="n">
        <v>-1</v>
      </c>
      <c r="K123" t="n">
        <v>-1</v>
      </c>
      <c r="L123">
        <f>HYPERLINK("https://www.defined.fi/sol/8AGrudQDbjNjnHzBsrndfVDBHgg6KBJ7RN6j3hbfq3Qh?maker=2MbgWbgvXfDfAqCzHj4ur4eWJSZjcsfXC2Zg2BhKnMjR","https://www.defined.fi/sol/8AGrudQDbjNjnHzBsrndfVDBHgg6KBJ7RN6j3hbfq3Qh?maker=2MbgWbgvXfDfAqCzHj4ur4eWJSZjcsfXC2Zg2BhKnMjR")</f>
        <v/>
      </c>
      <c r="M123">
        <f>HYPERLINK("https://dexscreener.com/solana/8AGrudQDbjNjnHzBsrndfVDBHgg6KBJ7RN6j3hbfq3Qh?maker=2MbgWbgvXfDfAqCzHj4ur4eWJSZjcsfXC2Zg2BhKnMjR","https://dexscreener.com/solana/8AGrudQDbjNjnHzBsrndfVDBHgg6KBJ7RN6j3hbfq3Qh?maker=2MbgWbgvXfDfAqCzHj4ur4eWJSZjcsfXC2Zg2BhKnMjR")</f>
        <v/>
      </c>
    </row>
    <row r="124">
      <c r="A124" t="inlineStr">
        <is>
          <t>FmNakUkyqemAEMA4CPEq2WU61aEpwWyLNt5oREczpump</t>
        </is>
      </c>
      <c r="B124" t="inlineStr">
        <is>
          <t>Helix</t>
        </is>
      </c>
      <c r="C124" t="n">
        <v>22</v>
      </c>
      <c r="D124" t="n">
        <v>-0.1</v>
      </c>
      <c r="E124" t="n">
        <v>-0.05</v>
      </c>
      <c r="F124" t="n">
        <v>2.09</v>
      </c>
      <c r="G124" t="n">
        <v>1.99</v>
      </c>
      <c r="H124" t="n">
        <v>1</v>
      </c>
      <c r="I124" t="n">
        <v>1</v>
      </c>
      <c r="J124" t="n">
        <v>-1</v>
      </c>
      <c r="K124" t="n">
        <v>-1</v>
      </c>
      <c r="L124">
        <f>HYPERLINK("https://www.defined.fi/sol/FmNakUkyqemAEMA4CPEq2WU61aEpwWyLNt5oREczpump?maker=2MbgWbgvXfDfAqCzHj4ur4eWJSZjcsfXC2Zg2BhKnMjR","https://www.defined.fi/sol/FmNakUkyqemAEMA4CPEq2WU61aEpwWyLNt5oREczpump?maker=2MbgWbgvXfDfAqCzHj4ur4eWJSZjcsfXC2Zg2BhKnMjR")</f>
        <v/>
      </c>
      <c r="M124">
        <f>HYPERLINK("https://dexscreener.com/solana/FmNakUkyqemAEMA4CPEq2WU61aEpwWyLNt5oREczpump?maker=2MbgWbgvXfDfAqCzHj4ur4eWJSZjcsfXC2Zg2BhKnMjR","https://dexscreener.com/solana/FmNakUkyqemAEMA4CPEq2WU61aEpwWyLNt5oREczpump?maker=2MbgWbgvXfDfAqCzHj4ur4eWJSZjcsfXC2Zg2BhKnMjR")</f>
        <v/>
      </c>
    </row>
    <row r="125">
      <c r="A125" t="inlineStr">
        <is>
          <t>6AHanPytN4iB1SrXEB7tVV81RJZ61Az6tJWCf6wwpump</t>
        </is>
      </c>
      <c r="B125" t="inlineStr">
        <is>
          <t>#moodeng</t>
        </is>
      </c>
      <c r="C125" t="n">
        <v>22</v>
      </c>
      <c r="D125" t="n">
        <v>-1.67</v>
      </c>
      <c r="E125" t="n">
        <v>-0.43</v>
      </c>
      <c r="F125" t="n">
        <v>3.87</v>
      </c>
      <c r="G125" t="n">
        <v>2.17</v>
      </c>
      <c r="H125" t="n">
        <v>2</v>
      </c>
      <c r="I125" t="n">
        <v>1</v>
      </c>
      <c r="J125" t="n">
        <v>-1</v>
      </c>
      <c r="K125" t="n">
        <v>-1</v>
      </c>
      <c r="L125">
        <f>HYPERLINK("https://www.defined.fi/sol/6AHanPytN4iB1SrXEB7tVV81RJZ61Az6tJWCf6wwpump?maker=2MbgWbgvXfDfAqCzHj4ur4eWJSZjcsfXC2Zg2BhKnMjR","https://www.defined.fi/sol/6AHanPytN4iB1SrXEB7tVV81RJZ61Az6tJWCf6wwpump?maker=2MbgWbgvXfDfAqCzHj4ur4eWJSZjcsfXC2Zg2BhKnMjR")</f>
        <v/>
      </c>
      <c r="M125">
        <f>HYPERLINK("https://dexscreener.com/solana/6AHanPytN4iB1SrXEB7tVV81RJZ61Az6tJWCf6wwpump?maker=2MbgWbgvXfDfAqCzHj4ur4eWJSZjcsfXC2Zg2BhKnMjR","https://dexscreener.com/solana/6AHanPytN4iB1SrXEB7tVV81RJZ61Az6tJWCf6wwpump?maker=2MbgWbgvXfDfAqCzHj4ur4eWJSZjcsfXC2Zg2BhKnMjR")</f>
        <v/>
      </c>
    </row>
    <row r="126">
      <c r="A126" t="inlineStr">
        <is>
          <t>3p7eCgdQx1RiJUfr4t7Z8w6DpVbP7CMa9Z6Ff69tpump</t>
        </is>
      </c>
      <c r="B126" t="inlineStr">
        <is>
          <t>#cat</t>
        </is>
      </c>
      <c r="C126" t="n">
        <v>22</v>
      </c>
      <c r="D126" t="n">
        <v>-0.199</v>
      </c>
      <c r="E126" t="n">
        <v>-0.09</v>
      </c>
      <c r="F126" t="n">
        <v>2.29</v>
      </c>
      <c r="G126" t="n">
        <v>2.09</v>
      </c>
      <c r="H126" t="n">
        <v>1</v>
      </c>
      <c r="I126" t="n">
        <v>1</v>
      </c>
      <c r="J126" t="n">
        <v>-1</v>
      </c>
      <c r="K126" t="n">
        <v>-1</v>
      </c>
      <c r="L126">
        <f>HYPERLINK("https://www.defined.fi/sol/3p7eCgdQx1RiJUfr4t7Z8w6DpVbP7CMa9Z6Ff69tpump?maker=2MbgWbgvXfDfAqCzHj4ur4eWJSZjcsfXC2Zg2BhKnMjR","https://www.defined.fi/sol/3p7eCgdQx1RiJUfr4t7Z8w6DpVbP7CMa9Z6Ff69tpump?maker=2MbgWbgvXfDfAqCzHj4ur4eWJSZjcsfXC2Zg2BhKnMjR")</f>
        <v/>
      </c>
      <c r="M126">
        <f>HYPERLINK("https://dexscreener.com/solana/3p7eCgdQx1RiJUfr4t7Z8w6DpVbP7CMa9Z6Ff69tpump?maker=2MbgWbgvXfDfAqCzHj4ur4eWJSZjcsfXC2Zg2BhKnMjR","https://dexscreener.com/solana/3p7eCgdQx1RiJUfr4t7Z8w6DpVbP7CMa9Z6Ff69tpump?maker=2MbgWbgvXfDfAqCzHj4ur4eWJSZjcsfXC2Zg2BhKnMjR")</f>
        <v/>
      </c>
    </row>
    <row r="127">
      <c r="A127" t="inlineStr">
        <is>
          <t>AQurQty75sBzr4k7tUvX6G3qHDd6Rtiz4BwzCgW7TP8X</t>
        </is>
      </c>
      <c r="B127" t="inlineStr">
        <is>
          <t>GG</t>
        </is>
      </c>
      <c r="C127" t="n">
        <v>22</v>
      </c>
      <c r="D127" t="n">
        <v>2.24</v>
      </c>
      <c r="E127" t="n">
        <v>0.08</v>
      </c>
      <c r="F127" t="n">
        <v>26.74</v>
      </c>
      <c r="G127" t="n">
        <v>28.97</v>
      </c>
      <c r="H127" t="n">
        <v>13</v>
      </c>
      <c r="I127" t="n">
        <v>13</v>
      </c>
      <c r="J127" t="n">
        <v>-1</v>
      </c>
      <c r="K127" t="n">
        <v>-1</v>
      </c>
      <c r="L127">
        <f>HYPERLINK("https://www.defined.fi/sol/AQurQty75sBzr4k7tUvX6G3qHDd6Rtiz4BwzCgW7TP8X?maker=2MbgWbgvXfDfAqCzHj4ur4eWJSZjcsfXC2Zg2BhKnMjR","https://www.defined.fi/sol/AQurQty75sBzr4k7tUvX6G3qHDd6Rtiz4BwzCgW7TP8X?maker=2MbgWbgvXfDfAqCzHj4ur4eWJSZjcsfXC2Zg2BhKnMjR")</f>
        <v/>
      </c>
      <c r="M127">
        <f>HYPERLINK("https://dexscreener.com/solana/AQurQty75sBzr4k7tUvX6G3qHDd6Rtiz4BwzCgW7TP8X?maker=2MbgWbgvXfDfAqCzHj4ur4eWJSZjcsfXC2Zg2BhKnMjR","https://dexscreener.com/solana/AQurQty75sBzr4k7tUvX6G3qHDd6Rtiz4BwzCgW7TP8X?maker=2MbgWbgvXfDfAqCzHj4ur4eWJSZjcsfXC2Zg2BhKnMjR")</f>
        <v/>
      </c>
    </row>
    <row r="128">
      <c r="A128" t="inlineStr">
        <is>
          <t>H52CAqEJXY9dmPJChvi86cUR3vLEobUhu7B9wBMppump</t>
        </is>
      </c>
      <c r="B128" t="inlineStr">
        <is>
          <t>Jonah</t>
        </is>
      </c>
      <c r="C128" t="n">
        <v>23</v>
      </c>
      <c r="D128" t="n">
        <v>-0.173</v>
      </c>
      <c r="E128" t="n">
        <v>-0.04</v>
      </c>
      <c r="F128" t="n">
        <v>4.93</v>
      </c>
      <c r="G128" t="n">
        <v>4.76</v>
      </c>
      <c r="H128" t="n">
        <v>1</v>
      </c>
      <c r="I128" t="n">
        <v>1</v>
      </c>
      <c r="J128" t="n">
        <v>-1</v>
      </c>
      <c r="K128" t="n">
        <v>-1</v>
      </c>
      <c r="L128">
        <f>HYPERLINK("https://www.defined.fi/sol/H52CAqEJXY9dmPJChvi86cUR3vLEobUhu7B9wBMppump?maker=2MbgWbgvXfDfAqCzHj4ur4eWJSZjcsfXC2Zg2BhKnMjR","https://www.defined.fi/sol/H52CAqEJXY9dmPJChvi86cUR3vLEobUhu7B9wBMppump?maker=2MbgWbgvXfDfAqCzHj4ur4eWJSZjcsfXC2Zg2BhKnMjR")</f>
        <v/>
      </c>
      <c r="M128">
        <f>HYPERLINK("https://dexscreener.com/solana/H52CAqEJXY9dmPJChvi86cUR3vLEobUhu7B9wBMppump?maker=2MbgWbgvXfDfAqCzHj4ur4eWJSZjcsfXC2Zg2BhKnMjR","https://dexscreener.com/solana/H52CAqEJXY9dmPJChvi86cUR3vLEobUhu7B9wBMppump?maker=2MbgWbgvXfDfAqCzHj4ur4eWJSZjcsfXC2Zg2BhKnMjR")</f>
        <v/>
      </c>
    </row>
    <row r="129">
      <c r="A129" t="inlineStr">
        <is>
          <t>Ed1yisBEAo8UXToSswvVFgzyJKpF48HEdq5kvz2zpump</t>
        </is>
      </c>
      <c r="B129" t="inlineStr">
        <is>
          <t>vibes</t>
        </is>
      </c>
      <c r="C129" t="n">
        <v>23</v>
      </c>
      <c r="D129" t="n">
        <v>-11.4</v>
      </c>
      <c r="E129" t="n">
        <v>-0.18</v>
      </c>
      <c r="F129" t="n">
        <v>64.70999999999999</v>
      </c>
      <c r="G129" t="n">
        <v>53.3</v>
      </c>
      <c r="H129" t="n">
        <v>3</v>
      </c>
      <c r="I129" t="n">
        <v>4</v>
      </c>
      <c r="J129" t="n">
        <v>-1</v>
      </c>
      <c r="K129" t="n">
        <v>-1</v>
      </c>
      <c r="L129">
        <f>HYPERLINK("https://www.defined.fi/sol/Ed1yisBEAo8UXToSswvVFgzyJKpF48HEdq5kvz2zpump?maker=2MbgWbgvXfDfAqCzHj4ur4eWJSZjcsfXC2Zg2BhKnMjR","https://www.defined.fi/sol/Ed1yisBEAo8UXToSswvVFgzyJKpF48HEdq5kvz2zpump?maker=2MbgWbgvXfDfAqCzHj4ur4eWJSZjcsfXC2Zg2BhKnMjR")</f>
        <v/>
      </c>
      <c r="M129">
        <f>HYPERLINK("https://dexscreener.com/solana/Ed1yisBEAo8UXToSswvVFgzyJKpF48HEdq5kvz2zpump?maker=2MbgWbgvXfDfAqCzHj4ur4eWJSZjcsfXC2Zg2BhKnMjR","https://dexscreener.com/solana/Ed1yisBEAo8UXToSswvVFgzyJKpF48HEdq5kvz2zpump?maker=2MbgWbgvXfDfAqCzHj4ur4eWJSZjcsfXC2Zg2BhKnMjR")</f>
        <v/>
      </c>
    </row>
    <row r="130">
      <c r="A130" t="inlineStr">
        <is>
          <t>CPCd7iEztRBCsJoyPhC2yArnx5EH8MqxbC4jXJCqpump</t>
        </is>
      </c>
      <c r="B130" t="inlineStr">
        <is>
          <t>ChaoChor</t>
        </is>
      </c>
      <c r="C130" t="n">
        <v>23</v>
      </c>
      <c r="D130" t="n">
        <v>-1.64</v>
      </c>
      <c r="E130" t="n">
        <v>-0.5600000000000001</v>
      </c>
      <c r="F130" t="n">
        <v>2.95</v>
      </c>
      <c r="G130" t="n">
        <v>1.31</v>
      </c>
      <c r="H130" t="n">
        <v>1</v>
      </c>
      <c r="I130" t="n">
        <v>1</v>
      </c>
      <c r="J130" t="n">
        <v>-1</v>
      </c>
      <c r="K130" t="n">
        <v>-1</v>
      </c>
      <c r="L130">
        <f>HYPERLINK("https://www.defined.fi/sol/CPCd7iEztRBCsJoyPhC2yArnx5EH8MqxbC4jXJCqpump?maker=2MbgWbgvXfDfAqCzHj4ur4eWJSZjcsfXC2Zg2BhKnMjR","https://www.defined.fi/sol/CPCd7iEztRBCsJoyPhC2yArnx5EH8MqxbC4jXJCqpump?maker=2MbgWbgvXfDfAqCzHj4ur4eWJSZjcsfXC2Zg2BhKnMjR")</f>
        <v/>
      </c>
      <c r="M130">
        <f>HYPERLINK("https://dexscreener.com/solana/CPCd7iEztRBCsJoyPhC2yArnx5EH8MqxbC4jXJCqpump?maker=2MbgWbgvXfDfAqCzHj4ur4eWJSZjcsfXC2Zg2BhKnMjR","https://dexscreener.com/solana/CPCd7iEztRBCsJoyPhC2yArnx5EH8MqxbC4jXJCqpump?maker=2MbgWbgvXfDfAqCzHj4ur4eWJSZjcsfXC2Zg2BhKnMjR")</f>
        <v/>
      </c>
    </row>
    <row r="131">
      <c r="A131" t="inlineStr">
        <is>
          <t>2pbQKb4SPxVhXZRBxoyzbAbJNtVU1hDSQJqHjGdDpump</t>
        </is>
      </c>
      <c r="B131" t="inlineStr">
        <is>
          <t>GIF</t>
        </is>
      </c>
      <c r="C131" t="n">
        <v>26</v>
      </c>
      <c r="D131" t="n">
        <v>2.58</v>
      </c>
      <c r="E131" t="n">
        <v>0.12</v>
      </c>
      <c r="F131" t="n">
        <v>20.95</v>
      </c>
      <c r="G131" t="n">
        <v>23.53</v>
      </c>
      <c r="H131" t="n">
        <v>10</v>
      </c>
      <c r="I131" t="n">
        <v>11</v>
      </c>
      <c r="J131" t="n">
        <v>-1</v>
      </c>
      <c r="K131" t="n">
        <v>-1</v>
      </c>
      <c r="L131">
        <f>HYPERLINK("https://www.defined.fi/sol/2pbQKb4SPxVhXZRBxoyzbAbJNtVU1hDSQJqHjGdDpump?maker=2MbgWbgvXfDfAqCzHj4ur4eWJSZjcsfXC2Zg2BhKnMjR","https://www.defined.fi/sol/2pbQKb4SPxVhXZRBxoyzbAbJNtVU1hDSQJqHjGdDpump?maker=2MbgWbgvXfDfAqCzHj4ur4eWJSZjcsfXC2Zg2BhKnMjR")</f>
        <v/>
      </c>
      <c r="M131">
        <f>HYPERLINK("https://dexscreener.com/solana/2pbQKb4SPxVhXZRBxoyzbAbJNtVU1hDSQJqHjGdDpump?maker=2MbgWbgvXfDfAqCzHj4ur4eWJSZjcsfXC2Zg2BhKnMjR","https://dexscreener.com/solana/2pbQKb4SPxVhXZRBxoyzbAbJNtVU1hDSQJqHjGdDpump?maker=2MbgWbgvXfDfAqCzHj4ur4eWJSZjcsfXC2Zg2BhKnMjR")</f>
        <v/>
      </c>
    </row>
    <row r="132">
      <c r="A132" t="inlineStr">
        <is>
          <t>2G8LH53fcr3aCrEsmAo73eunbZRbyjKrGH5qmur6pump</t>
        </is>
      </c>
      <c r="B132" t="inlineStr">
        <is>
          <t>supercycle</t>
        </is>
      </c>
      <c r="C132" t="n">
        <v>27</v>
      </c>
      <c r="D132" t="n">
        <v>-1.25</v>
      </c>
      <c r="E132" t="n">
        <v>-0.32</v>
      </c>
      <c r="F132" t="n">
        <v>3.9</v>
      </c>
      <c r="G132" t="n">
        <v>2.65</v>
      </c>
      <c r="H132" t="n">
        <v>1</v>
      </c>
      <c r="I132" t="n">
        <v>1</v>
      </c>
      <c r="J132" t="n">
        <v>-1</v>
      </c>
      <c r="K132" t="n">
        <v>-1</v>
      </c>
      <c r="L132">
        <f>HYPERLINK("https://www.defined.fi/sol/2G8LH53fcr3aCrEsmAo73eunbZRbyjKrGH5qmur6pump?maker=2MbgWbgvXfDfAqCzHj4ur4eWJSZjcsfXC2Zg2BhKnMjR","https://www.defined.fi/sol/2G8LH53fcr3aCrEsmAo73eunbZRbyjKrGH5qmur6pump?maker=2MbgWbgvXfDfAqCzHj4ur4eWJSZjcsfXC2Zg2BhKnMjR")</f>
        <v/>
      </c>
      <c r="M132">
        <f>HYPERLINK("https://dexscreener.com/solana/2G8LH53fcr3aCrEsmAo73eunbZRbyjKrGH5qmur6pump?maker=2MbgWbgvXfDfAqCzHj4ur4eWJSZjcsfXC2Zg2BhKnMjR","https://dexscreener.com/solana/2G8LH53fcr3aCrEsmAo73eunbZRbyjKrGH5qmur6pump?maker=2MbgWbgvXfDfAqCzHj4ur4eWJSZjcsfXC2Zg2BhKnMjR")</f>
        <v/>
      </c>
    </row>
    <row r="133">
      <c r="A133" t="inlineStr">
        <is>
          <t>HSyQ1TCwJApXRoLszSdwzTnYXY8aqYdJwQYsTgq6pump</t>
        </is>
      </c>
      <c r="B133" t="inlineStr">
        <is>
          <t>rizzler</t>
        </is>
      </c>
      <c r="C133" t="n">
        <v>27</v>
      </c>
      <c r="D133" t="n">
        <v>-0.115</v>
      </c>
      <c r="E133" t="n">
        <v>-0.12</v>
      </c>
      <c r="F133" t="n">
        <v>0.984</v>
      </c>
      <c r="G133" t="n">
        <v>0.87</v>
      </c>
      <c r="H133" t="n">
        <v>1</v>
      </c>
      <c r="I133" t="n">
        <v>1</v>
      </c>
      <c r="J133" t="n">
        <v>-1</v>
      </c>
      <c r="K133" t="n">
        <v>-1</v>
      </c>
      <c r="L133">
        <f>HYPERLINK("https://www.defined.fi/sol/HSyQ1TCwJApXRoLszSdwzTnYXY8aqYdJwQYsTgq6pump?maker=2MbgWbgvXfDfAqCzHj4ur4eWJSZjcsfXC2Zg2BhKnMjR","https://www.defined.fi/sol/HSyQ1TCwJApXRoLszSdwzTnYXY8aqYdJwQYsTgq6pump?maker=2MbgWbgvXfDfAqCzHj4ur4eWJSZjcsfXC2Zg2BhKnMjR")</f>
        <v/>
      </c>
      <c r="M133">
        <f>HYPERLINK("https://dexscreener.com/solana/HSyQ1TCwJApXRoLszSdwzTnYXY8aqYdJwQYsTgq6pump?maker=2MbgWbgvXfDfAqCzHj4ur4eWJSZjcsfXC2Zg2BhKnMjR","https://dexscreener.com/solana/HSyQ1TCwJApXRoLszSdwzTnYXY8aqYdJwQYsTgq6pump?maker=2MbgWbgvXfDfAqCzHj4ur4eWJSZjcsfXC2Zg2BhKnMjR")</f>
        <v/>
      </c>
    </row>
    <row r="134">
      <c r="A134" t="inlineStr">
        <is>
          <t>Cx4BLzvwGLEykfvSM3sNpN9ssAQsXetsNss4Lph4pump</t>
        </is>
      </c>
      <c r="B134" t="inlineStr">
        <is>
          <t>sb</t>
        </is>
      </c>
      <c r="C134" t="n">
        <v>27</v>
      </c>
      <c r="D134" t="n">
        <v>-0.925</v>
      </c>
      <c r="E134" t="n">
        <v>-0.49</v>
      </c>
      <c r="F134" t="n">
        <v>1.9</v>
      </c>
      <c r="G134" t="n">
        <v>0.978</v>
      </c>
      <c r="H134" t="n">
        <v>2</v>
      </c>
      <c r="I134" t="n">
        <v>1</v>
      </c>
      <c r="J134" t="n">
        <v>-1</v>
      </c>
      <c r="K134" t="n">
        <v>-1</v>
      </c>
      <c r="L134">
        <f>HYPERLINK("https://www.defined.fi/sol/Cx4BLzvwGLEykfvSM3sNpN9ssAQsXetsNss4Lph4pump?maker=2MbgWbgvXfDfAqCzHj4ur4eWJSZjcsfXC2Zg2BhKnMjR","https://www.defined.fi/sol/Cx4BLzvwGLEykfvSM3sNpN9ssAQsXetsNss4Lph4pump?maker=2MbgWbgvXfDfAqCzHj4ur4eWJSZjcsfXC2Zg2BhKnMjR")</f>
        <v/>
      </c>
      <c r="M134">
        <f>HYPERLINK("https://dexscreener.com/solana/Cx4BLzvwGLEykfvSM3sNpN9ssAQsXetsNss4Lph4pump?maker=2MbgWbgvXfDfAqCzHj4ur4eWJSZjcsfXC2Zg2BhKnMjR","https://dexscreener.com/solana/Cx4BLzvwGLEykfvSM3sNpN9ssAQsXetsNss4Lph4pump?maker=2MbgWbgvXfDfAqCzHj4ur4eWJSZjcsfXC2Zg2BhKnMjR")</f>
        <v/>
      </c>
    </row>
    <row r="135">
      <c r="A135" t="inlineStr">
        <is>
          <t>Bp1YVWQrDLWayDc5ToB9LrKYKarSqeEcVLxLg8H3pump</t>
        </is>
      </c>
      <c r="B135" t="inlineStr">
        <is>
          <t>Gato</t>
        </is>
      </c>
      <c r="C135" t="n">
        <v>27</v>
      </c>
      <c r="D135" t="n">
        <v>-1.26</v>
      </c>
      <c r="E135" t="n">
        <v>-0.79</v>
      </c>
      <c r="F135" t="n">
        <v>1.59</v>
      </c>
      <c r="G135" t="n">
        <v>0.334</v>
      </c>
      <c r="H135" t="n">
        <v>1</v>
      </c>
      <c r="I135" t="n">
        <v>1</v>
      </c>
      <c r="J135" t="n">
        <v>-1</v>
      </c>
      <c r="K135" t="n">
        <v>-1</v>
      </c>
      <c r="L135">
        <f>HYPERLINK("https://www.defined.fi/sol/Bp1YVWQrDLWayDc5ToB9LrKYKarSqeEcVLxLg8H3pump?maker=2MbgWbgvXfDfAqCzHj4ur4eWJSZjcsfXC2Zg2BhKnMjR","https://www.defined.fi/sol/Bp1YVWQrDLWayDc5ToB9LrKYKarSqeEcVLxLg8H3pump?maker=2MbgWbgvXfDfAqCzHj4ur4eWJSZjcsfXC2Zg2BhKnMjR")</f>
        <v/>
      </c>
      <c r="M135">
        <f>HYPERLINK("https://dexscreener.com/solana/Bp1YVWQrDLWayDc5ToB9LrKYKarSqeEcVLxLg8H3pump?maker=2MbgWbgvXfDfAqCzHj4ur4eWJSZjcsfXC2Zg2BhKnMjR","https://dexscreener.com/solana/Bp1YVWQrDLWayDc5ToB9LrKYKarSqeEcVLxLg8H3pump?maker=2MbgWbgvXfDfAqCzHj4ur4eWJSZjcsfXC2Zg2BhKnMjR")</f>
        <v/>
      </c>
    </row>
    <row r="136">
      <c r="A136" t="inlineStr">
        <is>
          <t>4M1kNuzUwwehTPtEzykkLxAXnmjWRZykNACBs3j3MMty</t>
        </is>
      </c>
      <c r="B136" t="inlineStr">
        <is>
          <t>LIZARD</t>
        </is>
      </c>
      <c r="C136" t="n">
        <v>28</v>
      </c>
      <c r="D136" t="n">
        <v>-0.783</v>
      </c>
      <c r="E136" t="n">
        <v>-0.33</v>
      </c>
      <c r="F136" t="n">
        <v>2.39</v>
      </c>
      <c r="G136" t="n">
        <v>1.61</v>
      </c>
      <c r="H136" t="n">
        <v>2</v>
      </c>
      <c r="I136" t="n">
        <v>1</v>
      </c>
      <c r="J136" t="n">
        <v>-1</v>
      </c>
      <c r="K136" t="n">
        <v>-1</v>
      </c>
      <c r="L136">
        <f>HYPERLINK("https://www.defined.fi/sol/4M1kNuzUwwehTPtEzykkLxAXnmjWRZykNACBs3j3MMty?maker=2MbgWbgvXfDfAqCzHj4ur4eWJSZjcsfXC2Zg2BhKnMjR","https://www.defined.fi/sol/4M1kNuzUwwehTPtEzykkLxAXnmjWRZykNACBs3j3MMty?maker=2MbgWbgvXfDfAqCzHj4ur4eWJSZjcsfXC2Zg2BhKnMjR")</f>
        <v/>
      </c>
      <c r="M136">
        <f>HYPERLINK("https://dexscreener.com/solana/4M1kNuzUwwehTPtEzykkLxAXnmjWRZykNACBs3j3MMty?maker=2MbgWbgvXfDfAqCzHj4ur4eWJSZjcsfXC2Zg2BhKnMjR","https://dexscreener.com/solana/4M1kNuzUwwehTPtEzykkLxAXnmjWRZykNACBs3j3MMty?maker=2MbgWbgvXfDfAqCzHj4ur4eWJSZjcsfXC2Zg2BhKnMjR")</f>
        <v/>
      </c>
    </row>
    <row r="137">
      <c r="A137" t="inlineStr">
        <is>
          <t>8HomezofmnvUsCYDcgNWe127Z7Ufq4MdGPb9NTkDpump</t>
        </is>
      </c>
      <c r="B137" t="inlineStr">
        <is>
          <t>oli</t>
        </is>
      </c>
      <c r="C137" t="n">
        <v>28</v>
      </c>
      <c r="D137" t="n">
        <v>-0.408</v>
      </c>
      <c r="E137" t="n">
        <v>-1</v>
      </c>
      <c r="F137" t="n">
        <v>0.678</v>
      </c>
      <c r="G137" t="n">
        <v>0.27</v>
      </c>
      <c r="H137" t="n">
        <v>1</v>
      </c>
      <c r="I137" t="n">
        <v>1</v>
      </c>
      <c r="J137" t="n">
        <v>-1</v>
      </c>
      <c r="K137" t="n">
        <v>-1</v>
      </c>
      <c r="L137">
        <f>HYPERLINK("https://www.defined.fi/sol/8HomezofmnvUsCYDcgNWe127Z7Ufq4MdGPb9NTkDpump?maker=2MbgWbgvXfDfAqCzHj4ur4eWJSZjcsfXC2Zg2BhKnMjR","https://www.defined.fi/sol/8HomezofmnvUsCYDcgNWe127Z7Ufq4MdGPb9NTkDpump?maker=2MbgWbgvXfDfAqCzHj4ur4eWJSZjcsfXC2Zg2BhKnMjR")</f>
        <v/>
      </c>
      <c r="M137">
        <f>HYPERLINK("https://dexscreener.com/solana/8HomezofmnvUsCYDcgNWe127Z7Ufq4MdGPb9NTkDpump?maker=2MbgWbgvXfDfAqCzHj4ur4eWJSZjcsfXC2Zg2BhKnMjR","https://dexscreener.com/solana/8HomezofmnvUsCYDcgNWe127Z7Ufq4MdGPb9NTkDpump?maker=2MbgWbgvXfDfAqCzHj4ur4eWJSZjcsfXC2Zg2BhKnMjR")</f>
        <v/>
      </c>
    </row>
    <row r="138">
      <c r="A138" t="inlineStr">
        <is>
          <t>DWNfhFpikybDGg4Xg28gA8Kv2VQ58N9YM2UE5B43pump</t>
        </is>
      </c>
      <c r="B138" t="inlineStr">
        <is>
          <t>AMBER</t>
        </is>
      </c>
      <c r="C138" t="n">
        <v>28</v>
      </c>
      <c r="D138" t="n">
        <v>-0.9350000000000001</v>
      </c>
      <c r="E138" t="n">
        <v>-0.38</v>
      </c>
      <c r="F138" t="n">
        <v>2.48</v>
      </c>
      <c r="G138" t="n">
        <v>1.53</v>
      </c>
      <c r="H138" t="n">
        <v>1</v>
      </c>
      <c r="I138" t="n">
        <v>1</v>
      </c>
      <c r="J138" t="n">
        <v>-1</v>
      </c>
      <c r="K138" t="n">
        <v>-1</v>
      </c>
      <c r="L138">
        <f>HYPERLINK("https://www.defined.fi/sol/DWNfhFpikybDGg4Xg28gA8Kv2VQ58N9YM2UE5B43pump?maker=2MbgWbgvXfDfAqCzHj4ur4eWJSZjcsfXC2Zg2BhKnMjR","https://www.defined.fi/sol/DWNfhFpikybDGg4Xg28gA8Kv2VQ58N9YM2UE5B43pump?maker=2MbgWbgvXfDfAqCzHj4ur4eWJSZjcsfXC2Zg2BhKnMjR")</f>
        <v/>
      </c>
      <c r="M138">
        <f>HYPERLINK("https://dexscreener.com/solana/DWNfhFpikybDGg4Xg28gA8Kv2VQ58N9YM2UE5B43pump?maker=2MbgWbgvXfDfAqCzHj4ur4eWJSZjcsfXC2Zg2BhKnMjR","https://dexscreener.com/solana/DWNfhFpikybDGg4Xg28gA8Kv2VQ58N9YM2UE5B43pump?maker=2MbgWbgvXfDfAqCzHj4ur4eWJSZjcsfXC2Zg2BhKnMjR")</f>
        <v/>
      </c>
    </row>
    <row r="139">
      <c r="A139" t="inlineStr">
        <is>
          <t>34a8ALsPmbWxp7D3bQ6erERrCLz1ahr6u6o66Udmpump</t>
        </is>
      </c>
      <c r="B139" t="inlineStr">
        <is>
          <t>PESTO</t>
        </is>
      </c>
      <c r="C139" t="n">
        <v>28</v>
      </c>
      <c r="D139" t="n">
        <v>-0.537</v>
      </c>
      <c r="E139" t="n">
        <v>-0.09</v>
      </c>
      <c r="F139" t="n">
        <v>5.93</v>
      </c>
      <c r="G139" t="n">
        <v>5.4</v>
      </c>
      <c r="H139" t="n">
        <v>1</v>
      </c>
      <c r="I139" t="n">
        <v>2</v>
      </c>
      <c r="J139" t="n">
        <v>-1</v>
      </c>
      <c r="K139" t="n">
        <v>-1</v>
      </c>
      <c r="L139">
        <f>HYPERLINK("https://www.defined.fi/sol/34a8ALsPmbWxp7D3bQ6erERrCLz1ahr6u6o66Udmpump?maker=2MbgWbgvXfDfAqCzHj4ur4eWJSZjcsfXC2Zg2BhKnMjR","https://www.defined.fi/sol/34a8ALsPmbWxp7D3bQ6erERrCLz1ahr6u6o66Udmpump?maker=2MbgWbgvXfDfAqCzHj4ur4eWJSZjcsfXC2Zg2BhKnMjR")</f>
        <v/>
      </c>
      <c r="M139">
        <f>HYPERLINK("https://dexscreener.com/solana/34a8ALsPmbWxp7D3bQ6erERrCLz1ahr6u6o66Udmpump?maker=2MbgWbgvXfDfAqCzHj4ur4eWJSZjcsfXC2Zg2BhKnMjR","https://dexscreener.com/solana/34a8ALsPmbWxp7D3bQ6erERrCLz1ahr6u6o66Udmpump?maker=2MbgWbgvXfDfAqCzHj4ur4eWJSZjcsfXC2Zg2BhKnMjR")</f>
        <v/>
      </c>
    </row>
    <row r="140">
      <c r="A140" t="inlineStr">
        <is>
          <t>GJtJuWD9qYcCkrwMBmtY1tpapV1sKfB2zUv9Q4aqpump</t>
        </is>
      </c>
      <c r="B140" t="inlineStr">
        <is>
          <t>$RIF</t>
        </is>
      </c>
      <c r="C140" t="n">
        <v>28</v>
      </c>
      <c r="D140" t="n">
        <v>0.06</v>
      </c>
      <c r="E140" t="n">
        <v>0.01</v>
      </c>
      <c r="F140" t="n">
        <v>4.24</v>
      </c>
      <c r="G140" t="n">
        <v>4.3</v>
      </c>
      <c r="H140" t="n">
        <v>1</v>
      </c>
      <c r="I140" t="n">
        <v>1</v>
      </c>
      <c r="J140" t="n">
        <v>-1</v>
      </c>
      <c r="K140" t="n">
        <v>-1</v>
      </c>
      <c r="L140">
        <f>HYPERLINK("https://www.defined.fi/sol/GJtJuWD9qYcCkrwMBmtY1tpapV1sKfB2zUv9Q4aqpump?maker=2MbgWbgvXfDfAqCzHj4ur4eWJSZjcsfXC2Zg2BhKnMjR","https://www.defined.fi/sol/GJtJuWD9qYcCkrwMBmtY1tpapV1sKfB2zUv9Q4aqpump?maker=2MbgWbgvXfDfAqCzHj4ur4eWJSZjcsfXC2Zg2BhKnMjR")</f>
        <v/>
      </c>
      <c r="M140">
        <f>HYPERLINK("https://dexscreener.com/solana/GJtJuWD9qYcCkrwMBmtY1tpapV1sKfB2zUv9Q4aqpump?maker=2MbgWbgvXfDfAqCzHj4ur4eWJSZjcsfXC2Zg2BhKnMjR","https://dexscreener.com/solana/GJtJuWD9qYcCkrwMBmtY1tpapV1sKfB2zUv9Q4aqpump?maker=2MbgWbgvXfDfAqCzHj4ur4eWJSZjcsfXC2Zg2BhKnMjR")</f>
        <v/>
      </c>
    </row>
    <row r="141">
      <c r="A141" t="inlineStr">
        <is>
          <t>EXAmmisHH7aTJWf8fsiBEbiXEKruugNu5j1LkiJzpump</t>
        </is>
      </c>
      <c r="B141" t="inlineStr">
        <is>
          <t>Monkey</t>
        </is>
      </c>
      <c r="C141" t="n">
        <v>28</v>
      </c>
      <c r="D141" t="n">
        <v>-7.12</v>
      </c>
      <c r="E141" t="n">
        <v>-0.63</v>
      </c>
      <c r="F141" t="n">
        <v>11.44</v>
      </c>
      <c r="G141" t="n">
        <v>4.24</v>
      </c>
      <c r="H141" t="n">
        <v>6</v>
      </c>
      <c r="I141" t="n">
        <v>1</v>
      </c>
      <c r="J141" t="n">
        <v>-1</v>
      </c>
      <c r="K141" t="n">
        <v>-1</v>
      </c>
      <c r="L141">
        <f>HYPERLINK("https://www.defined.fi/sol/EXAmmisHH7aTJWf8fsiBEbiXEKruugNu5j1LkiJzpump?maker=2MbgWbgvXfDfAqCzHj4ur4eWJSZjcsfXC2Zg2BhKnMjR","https://www.defined.fi/sol/EXAmmisHH7aTJWf8fsiBEbiXEKruugNu5j1LkiJzpump?maker=2MbgWbgvXfDfAqCzHj4ur4eWJSZjcsfXC2Zg2BhKnMjR")</f>
        <v/>
      </c>
      <c r="M141">
        <f>HYPERLINK("https://dexscreener.com/solana/EXAmmisHH7aTJWf8fsiBEbiXEKruugNu5j1LkiJzpump?maker=2MbgWbgvXfDfAqCzHj4ur4eWJSZjcsfXC2Zg2BhKnMjR","https://dexscreener.com/solana/EXAmmisHH7aTJWf8fsiBEbiXEKruugNu5j1LkiJzpump?maker=2MbgWbgvXfDfAqCzHj4ur4eWJSZjcsfXC2Zg2BhKnMjR")</f>
        <v/>
      </c>
    </row>
    <row r="142">
      <c r="A142" t="inlineStr">
        <is>
          <t>HVpsW3uvqf5vq1onTQZ4VMRmkY5sioHyPSEidyj4pump</t>
        </is>
      </c>
      <c r="B142" t="inlineStr">
        <is>
          <t>doggo</t>
        </is>
      </c>
      <c r="C142" t="n">
        <v>29</v>
      </c>
      <c r="D142" t="n">
        <v>0.361</v>
      </c>
      <c r="E142" t="n">
        <v>0.08</v>
      </c>
      <c r="F142" t="n">
        <v>4.58</v>
      </c>
      <c r="G142" t="n">
        <v>4.94</v>
      </c>
      <c r="H142" t="n">
        <v>1</v>
      </c>
      <c r="I142" t="n">
        <v>1</v>
      </c>
      <c r="J142" t="n">
        <v>-1</v>
      </c>
      <c r="K142" t="n">
        <v>-1</v>
      </c>
      <c r="L142">
        <f>HYPERLINK("https://www.defined.fi/sol/HVpsW3uvqf5vq1onTQZ4VMRmkY5sioHyPSEidyj4pump?maker=2MbgWbgvXfDfAqCzHj4ur4eWJSZjcsfXC2Zg2BhKnMjR","https://www.defined.fi/sol/HVpsW3uvqf5vq1onTQZ4VMRmkY5sioHyPSEidyj4pump?maker=2MbgWbgvXfDfAqCzHj4ur4eWJSZjcsfXC2Zg2BhKnMjR")</f>
        <v/>
      </c>
      <c r="M142">
        <f>HYPERLINK("https://dexscreener.com/solana/HVpsW3uvqf5vq1onTQZ4VMRmkY5sioHyPSEidyj4pump?maker=2MbgWbgvXfDfAqCzHj4ur4eWJSZjcsfXC2Zg2BhKnMjR","https://dexscreener.com/solana/HVpsW3uvqf5vq1onTQZ4VMRmkY5sioHyPSEidyj4pump?maker=2MbgWbgvXfDfAqCzHj4ur4eWJSZjcsfXC2Zg2BhKnMjR")</f>
        <v/>
      </c>
    </row>
    <row r="143">
      <c r="A143" t="inlineStr">
        <is>
          <t>4VoTy7qyqDRV2N5YrCGvEX8htbW3RRtu1yXCDBBppump</t>
        </is>
      </c>
      <c r="B143" t="inlineStr">
        <is>
          <t>FEDORA</t>
        </is>
      </c>
      <c r="C143" t="n">
        <v>29</v>
      </c>
      <c r="D143" t="n">
        <v>-1.31</v>
      </c>
      <c r="E143" t="n">
        <v>-0.41</v>
      </c>
      <c r="F143" t="n">
        <v>3.16</v>
      </c>
      <c r="G143" t="n">
        <v>1.85</v>
      </c>
      <c r="H143" t="n">
        <v>2</v>
      </c>
      <c r="I143" t="n">
        <v>1</v>
      </c>
      <c r="J143" t="n">
        <v>-1</v>
      </c>
      <c r="K143" t="n">
        <v>-1</v>
      </c>
      <c r="L143">
        <f>HYPERLINK("https://www.defined.fi/sol/4VoTy7qyqDRV2N5YrCGvEX8htbW3RRtu1yXCDBBppump?maker=2MbgWbgvXfDfAqCzHj4ur4eWJSZjcsfXC2Zg2BhKnMjR","https://www.defined.fi/sol/4VoTy7qyqDRV2N5YrCGvEX8htbW3RRtu1yXCDBBppump?maker=2MbgWbgvXfDfAqCzHj4ur4eWJSZjcsfXC2Zg2BhKnMjR")</f>
        <v/>
      </c>
      <c r="M143">
        <f>HYPERLINK("https://dexscreener.com/solana/4VoTy7qyqDRV2N5YrCGvEX8htbW3RRtu1yXCDBBppump?maker=2MbgWbgvXfDfAqCzHj4ur4eWJSZjcsfXC2Zg2BhKnMjR","https://dexscreener.com/solana/4VoTy7qyqDRV2N5YrCGvEX8htbW3RRtu1yXCDBBppump?maker=2MbgWbgvXfDfAqCzHj4ur4eWJSZjcsfXC2Zg2BhKnMjR")</f>
        <v/>
      </c>
    </row>
    <row r="144">
      <c r="A144" t="inlineStr">
        <is>
          <t>9xj1Q2Feo2QozPoZBhuRatncm6ahJCXPvAgfh6Lipump</t>
        </is>
      </c>
      <c r="B144" t="inlineStr">
        <is>
          <t>$WHORU</t>
        </is>
      </c>
      <c r="C144" t="n">
        <v>29</v>
      </c>
      <c r="D144" t="n">
        <v>-1.66</v>
      </c>
      <c r="E144" t="n">
        <v>-0.2</v>
      </c>
      <c r="F144" t="n">
        <v>8.210000000000001</v>
      </c>
      <c r="G144" t="n">
        <v>6.54</v>
      </c>
      <c r="H144" t="n">
        <v>4</v>
      </c>
      <c r="I144" t="n">
        <v>3</v>
      </c>
      <c r="J144" t="n">
        <v>-1</v>
      </c>
      <c r="K144" t="n">
        <v>-1</v>
      </c>
      <c r="L144">
        <f>HYPERLINK("https://www.defined.fi/sol/9xj1Q2Feo2QozPoZBhuRatncm6ahJCXPvAgfh6Lipump?maker=2MbgWbgvXfDfAqCzHj4ur4eWJSZjcsfXC2Zg2BhKnMjR","https://www.defined.fi/sol/9xj1Q2Feo2QozPoZBhuRatncm6ahJCXPvAgfh6Lipump?maker=2MbgWbgvXfDfAqCzHj4ur4eWJSZjcsfXC2Zg2BhKnMjR")</f>
        <v/>
      </c>
      <c r="M144">
        <f>HYPERLINK("https://dexscreener.com/solana/9xj1Q2Feo2QozPoZBhuRatncm6ahJCXPvAgfh6Lipump?maker=2MbgWbgvXfDfAqCzHj4ur4eWJSZjcsfXC2Zg2BhKnMjR","https://dexscreener.com/solana/9xj1Q2Feo2QozPoZBhuRatncm6ahJCXPvAgfh6Lipump?maker=2MbgWbgvXfDfAqCzHj4ur4eWJSZjcsfXC2Zg2BhKnMjR")</f>
        <v/>
      </c>
    </row>
    <row r="145">
      <c r="A145" t="inlineStr">
        <is>
          <t>7M9KJcPNC65ShLDmJmTNhVFcuY95Y1VMeYngKgt67D1t</t>
        </is>
      </c>
      <c r="B145" t="inlineStr">
        <is>
          <t>r/snoofi</t>
        </is>
      </c>
      <c r="C145" t="n">
        <v>29</v>
      </c>
      <c r="D145" t="n">
        <v>-2.47</v>
      </c>
      <c r="E145" t="n">
        <v>-0.12</v>
      </c>
      <c r="F145" t="n">
        <v>23.09</v>
      </c>
      <c r="G145" t="n">
        <v>18.56</v>
      </c>
      <c r="H145" t="n">
        <v>1</v>
      </c>
      <c r="I145" t="n">
        <v>5</v>
      </c>
      <c r="J145" t="n">
        <v>-1</v>
      </c>
      <c r="K145" t="n">
        <v>-1</v>
      </c>
      <c r="L145">
        <f>HYPERLINK("https://www.defined.fi/sol/7M9KJcPNC65ShLDmJmTNhVFcuY95Y1VMeYngKgt67D1t?maker=2MbgWbgvXfDfAqCzHj4ur4eWJSZjcsfXC2Zg2BhKnMjR","https://www.defined.fi/sol/7M9KJcPNC65ShLDmJmTNhVFcuY95Y1VMeYngKgt67D1t?maker=2MbgWbgvXfDfAqCzHj4ur4eWJSZjcsfXC2Zg2BhKnMjR")</f>
        <v/>
      </c>
      <c r="M145">
        <f>HYPERLINK("https://dexscreener.com/solana/7M9KJcPNC65ShLDmJmTNhVFcuY95Y1VMeYngKgt67D1t?maker=2MbgWbgvXfDfAqCzHj4ur4eWJSZjcsfXC2Zg2BhKnMjR","https://dexscreener.com/solana/7M9KJcPNC65ShLDmJmTNhVFcuY95Y1VMeYngKgt67D1t?maker=2MbgWbgvXfDfAqCzHj4ur4eWJSZjcsfXC2Zg2BhKnMjR")</f>
        <v/>
      </c>
    </row>
    <row r="146">
      <c r="A146" t="inlineStr">
        <is>
          <t>DvEjtdQMZR3FXANfmDPpq3U3kZjrubQHJ5bcP3bVpump</t>
        </is>
      </c>
      <c r="B146" t="inlineStr">
        <is>
          <t>CHIP</t>
        </is>
      </c>
      <c r="C146" t="n">
        <v>29</v>
      </c>
      <c r="D146" t="n">
        <v>-0.571</v>
      </c>
      <c r="E146" t="n">
        <v>-0.07000000000000001</v>
      </c>
      <c r="F146" t="n">
        <v>8.19</v>
      </c>
      <c r="G146" t="n">
        <v>7.58</v>
      </c>
      <c r="H146" t="n">
        <v>6</v>
      </c>
      <c r="I146" t="n">
        <v>4</v>
      </c>
      <c r="J146" t="n">
        <v>-1</v>
      </c>
      <c r="K146" t="n">
        <v>-1</v>
      </c>
      <c r="L146">
        <f>HYPERLINK("https://www.defined.fi/sol/DvEjtdQMZR3FXANfmDPpq3U3kZjrubQHJ5bcP3bVpump?maker=2MbgWbgvXfDfAqCzHj4ur4eWJSZjcsfXC2Zg2BhKnMjR","https://www.defined.fi/sol/DvEjtdQMZR3FXANfmDPpq3U3kZjrubQHJ5bcP3bVpump?maker=2MbgWbgvXfDfAqCzHj4ur4eWJSZjcsfXC2Zg2BhKnMjR")</f>
        <v/>
      </c>
      <c r="M146">
        <f>HYPERLINK("https://dexscreener.com/solana/DvEjtdQMZR3FXANfmDPpq3U3kZjrubQHJ5bcP3bVpump?maker=2MbgWbgvXfDfAqCzHj4ur4eWJSZjcsfXC2Zg2BhKnMjR","https://dexscreener.com/solana/DvEjtdQMZR3FXANfmDPpq3U3kZjrubQHJ5bcP3bVpump?maker=2MbgWbgvXfDfAqCzHj4ur4eWJSZjcsfXC2Zg2BhKnMjR")</f>
        <v/>
      </c>
    </row>
    <row r="147">
      <c r="A147" t="inlineStr">
        <is>
          <t>7eCd32FdmjAgwsTAs9c1btSP99WziHkJwXAbjizTpump</t>
        </is>
      </c>
      <c r="B147" t="inlineStr">
        <is>
          <t>Chama</t>
        </is>
      </c>
      <c r="C147" t="n">
        <v>30</v>
      </c>
      <c r="D147" t="n">
        <v>-0.165</v>
      </c>
      <c r="E147" t="n">
        <v>-0.09</v>
      </c>
      <c r="F147" t="n">
        <v>1.9</v>
      </c>
      <c r="G147" t="n">
        <v>1.74</v>
      </c>
      <c r="H147" t="n">
        <v>1</v>
      </c>
      <c r="I147" t="n">
        <v>1</v>
      </c>
      <c r="J147" t="n">
        <v>-1</v>
      </c>
      <c r="K147" t="n">
        <v>-1</v>
      </c>
      <c r="L147">
        <f>HYPERLINK("https://www.defined.fi/sol/7eCd32FdmjAgwsTAs9c1btSP99WziHkJwXAbjizTpump?maker=2MbgWbgvXfDfAqCzHj4ur4eWJSZjcsfXC2Zg2BhKnMjR","https://www.defined.fi/sol/7eCd32FdmjAgwsTAs9c1btSP99WziHkJwXAbjizTpump?maker=2MbgWbgvXfDfAqCzHj4ur4eWJSZjcsfXC2Zg2BhKnMjR")</f>
        <v/>
      </c>
      <c r="M147">
        <f>HYPERLINK("https://dexscreener.com/solana/7eCd32FdmjAgwsTAs9c1btSP99WziHkJwXAbjizTpump?maker=2MbgWbgvXfDfAqCzHj4ur4eWJSZjcsfXC2Zg2BhKnMjR","https://dexscreener.com/solana/7eCd32FdmjAgwsTAs9c1btSP99WziHkJwXAbjizTpump?maker=2MbgWbgvXfDfAqCzHj4ur4eWJSZjcsfXC2Zg2BhKnMjR")</f>
        <v/>
      </c>
    </row>
    <row r="148">
      <c r="A148" t="inlineStr">
        <is>
          <t>7gbEP2TAy5wM3TmMp5utCrRvdJ3FFqYjgN5KDpXiWPmo</t>
        </is>
      </c>
      <c r="B148" t="inlineStr">
        <is>
          <t>DEVIN</t>
        </is>
      </c>
      <c r="C148" t="n">
        <v>30</v>
      </c>
      <c r="D148" t="n">
        <v>1.71</v>
      </c>
      <c r="E148" t="n">
        <v>0.09</v>
      </c>
      <c r="F148" t="n">
        <v>18.73</v>
      </c>
      <c r="G148" t="n">
        <v>20.44</v>
      </c>
      <c r="H148" t="n">
        <v>1</v>
      </c>
      <c r="I148" t="n">
        <v>1</v>
      </c>
      <c r="J148" t="n">
        <v>-1</v>
      </c>
      <c r="K148" t="n">
        <v>-1</v>
      </c>
      <c r="L148">
        <f>HYPERLINK("https://www.defined.fi/sol/7gbEP2TAy5wM3TmMp5utCrRvdJ3FFqYjgN5KDpXiWPmo?maker=2MbgWbgvXfDfAqCzHj4ur4eWJSZjcsfXC2Zg2BhKnMjR","https://www.defined.fi/sol/7gbEP2TAy5wM3TmMp5utCrRvdJ3FFqYjgN5KDpXiWPmo?maker=2MbgWbgvXfDfAqCzHj4ur4eWJSZjcsfXC2Zg2BhKnMjR")</f>
        <v/>
      </c>
      <c r="M148">
        <f>HYPERLINK("https://dexscreener.com/solana/7gbEP2TAy5wM3TmMp5utCrRvdJ3FFqYjgN5KDpXiWPmo?maker=2MbgWbgvXfDfAqCzHj4ur4eWJSZjcsfXC2Zg2BhKnMjR","https://dexscreener.com/solana/7gbEP2TAy5wM3TmMp5utCrRvdJ3FFqYjgN5KDpXiWPmo?maker=2MbgWbgvXfDfAqCzHj4ur4eWJSZjcsfXC2Zg2BhKnMjR")</f>
        <v/>
      </c>
    </row>
    <row r="149">
      <c r="A149" t="inlineStr">
        <is>
          <t>CS7LmjtuugEUWtFgfyto79nrksKigv7Fdcp9qPuigdLs</t>
        </is>
      </c>
      <c r="B149" t="inlineStr">
        <is>
          <t>Manyu</t>
        </is>
      </c>
      <c r="C149" t="n">
        <v>30</v>
      </c>
      <c r="D149" t="n">
        <v>-0.111</v>
      </c>
      <c r="E149" t="n">
        <v>-0.12</v>
      </c>
      <c r="F149" t="n">
        <v>0.919</v>
      </c>
      <c r="G149" t="n">
        <v>0.8080000000000001</v>
      </c>
      <c r="H149" t="n">
        <v>1</v>
      </c>
      <c r="I149" t="n">
        <v>1</v>
      </c>
      <c r="J149" t="n">
        <v>-1</v>
      </c>
      <c r="K149" t="n">
        <v>-1</v>
      </c>
      <c r="L149">
        <f>HYPERLINK("https://www.defined.fi/sol/CS7LmjtuugEUWtFgfyto79nrksKigv7Fdcp9qPuigdLs?maker=2MbgWbgvXfDfAqCzHj4ur4eWJSZjcsfXC2Zg2BhKnMjR","https://www.defined.fi/sol/CS7LmjtuugEUWtFgfyto79nrksKigv7Fdcp9qPuigdLs?maker=2MbgWbgvXfDfAqCzHj4ur4eWJSZjcsfXC2Zg2BhKnMjR")</f>
        <v/>
      </c>
      <c r="M149">
        <f>HYPERLINK("https://dexscreener.com/solana/CS7LmjtuugEUWtFgfyto79nrksKigv7Fdcp9qPuigdLs?maker=2MbgWbgvXfDfAqCzHj4ur4eWJSZjcsfXC2Zg2BhKnMjR","https://dexscreener.com/solana/CS7LmjtuugEUWtFgfyto79nrksKigv7Fdcp9qPuigdLs?maker=2MbgWbgvXfDfAqCzHj4ur4eWJSZjcsfXC2Zg2BhKnMjR")</f>
        <v/>
      </c>
    </row>
    <row r="150">
      <c r="A150" t="inlineStr">
        <is>
          <t>6q387cQFB2bobtdJGAMVVW5NoVL94KKmHXmEPgwUpump</t>
        </is>
      </c>
      <c r="B150" t="inlineStr">
        <is>
          <t>STACY</t>
        </is>
      </c>
      <c r="C150" t="n">
        <v>30</v>
      </c>
      <c r="D150" t="n">
        <v>-0.243</v>
      </c>
      <c r="E150" t="n">
        <v>-0.01</v>
      </c>
      <c r="F150" t="n">
        <v>42.68</v>
      </c>
      <c r="G150" t="n">
        <v>42.23</v>
      </c>
      <c r="H150" t="n">
        <v>5</v>
      </c>
      <c r="I150" t="n">
        <v>3</v>
      </c>
      <c r="J150" t="n">
        <v>-1</v>
      </c>
      <c r="K150" t="n">
        <v>-1</v>
      </c>
      <c r="L150">
        <f>HYPERLINK("https://www.defined.fi/sol/6q387cQFB2bobtdJGAMVVW5NoVL94KKmHXmEPgwUpump?maker=2MbgWbgvXfDfAqCzHj4ur4eWJSZjcsfXC2Zg2BhKnMjR","https://www.defined.fi/sol/6q387cQFB2bobtdJGAMVVW5NoVL94KKmHXmEPgwUpump?maker=2MbgWbgvXfDfAqCzHj4ur4eWJSZjcsfXC2Zg2BhKnMjR")</f>
        <v/>
      </c>
      <c r="M150">
        <f>HYPERLINK("https://dexscreener.com/solana/6q387cQFB2bobtdJGAMVVW5NoVL94KKmHXmEPgwUpump?maker=2MbgWbgvXfDfAqCzHj4ur4eWJSZjcsfXC2Zg2BhKnMjR","https://dexscreener.com/solana/6q387cQFB2bobtdJGAMVVW5NoVL94KKmHXmEPgwUpump?maker=2MbgWbgvXfDfAqCzHj4ur4eWJSZjcsfXC2Zg2BhKnMjR")</f>
        <v/>
      </c>
    </row>
    <row r="151">
      <c r="A151" t="inlineStr">
        <is>
          <t>BSqMUYb6ePwKsby85zrXaDa4SNf6AgZ9YfA2c4mZpump</t>
        </is>
      </c>
      <c r="B151" t="inlineStr">
        <is>
          <t>LOOK</t>
        </is>
      </c>
      <c r="C151" t="n">
        <v>30</v>
      </c>
      <c r="D151" t="n">
        <v>-4.37</v>
      </c>
      <c r="E151" t="n">
        <v>-0.17</v>
      </c>
      <c r="F151" t="n">
        <v>25.35</v>
      </c>
      <c r="G151" t="n">
        <v>20.98</v>
      </c>
      <c r="H151" t="n">
        <v>2</v>
      </c>
      <c r="I151" t="n">
        <v>4</v>
      </c>
      <c r="J151" t="n">
        <v>-1</v>
      </c>
      <c r="K151" t="n">
        <v>-1</v>
      </c>
      <c r="L151">
        <f>HYPERLINK("https://www.defined.fi/sol/BSqMUYb6ePwKsby85zrXaDa4SNf6AgZ9YfA2c4mZpump?maker=2MbgWbgvXfDfAqCzHj4ur4eWJSZjcsfXC2Zg2BhKnMjR","https://www.defined.fi/sol/BSqMUYb6ePwKsby85zrXaDa4SNf6AgZ9YfA2c4mZpump?maker=2MbgWbgvXfDfAqCzHj4ur4eWJSZjcsfXC2Zg2BhKnMjR")</f>
        <v/>
      </c>
      <c r="M151">
        <f>HYPERLINK("https://dexscreener.com/solana/BSqMUYb6ePwKsby85zrXaDa4SNf6AgZ9YfA2c4mZpump?maker=2MbgWbgvXfDfAqCzHj4ur4eWJSZjcsfXC2Zg2BhKnMjR","https://dexscreener.com/solana/BSqMUYb6ePwKsby85zrXaDa4SNf6AgZ9YfA2c4mZpump?maker=2MbgWbgvXfDfAqCzHj4ur4eWJSZjcsfXC2Zg2BhKnMjR")</f>
        <v/>
      </c>
    </row>
    <row r="152">
      <c r="A152" t="inlineStr">
        <is>
          <t>BYMCXiiA4om347ChR4t6bYHzkKJwnULLAg72BeDdpump</t>
        </is>
      </c>
      <c r="B152" t="inlineStr">
        <is>
          <t>LORE</t>
        </is>
      </c>
      <c r="C152" t="n">
        <v>30</v>
      </c>
      <c r="D152" t="n">
        <v>1.82</v>
      </c>
      <c r="E152" t="n">
        <v>0.08</v>
      </c>
      <c r="F152" t="n">
        <v>21.66</v>
      </c>
      <c r="G152" t="n">
        <v>23.48</v>
      </c>
      <c r="H152" t="n">
        <v>1</v>
      </c>
      <c r="I152" t="n">
        <v>1</v>
      </c>
      <c r="J152" t="n">
        <v>-1</v>
      </c>
      <c r="K152" t="n">
        <v>-1</v>
      </c>
      <c r="L152">
        <f>HYPERLINK("https://www.defined.fi/sol/BYMCXiiA4om347ChR4t6bYHzkKJwnULLAg72BeDdpump?maker=2MbgWbgvXfDfAqCzHj4ur4eWJSZjcsfXC2Zg2BhKnMjR","https://www.defined.fi/sol/BYMCXiiA4om347ChR4t6bYHzkKJwnULLAg72BeDdpump?maker=2MbgWbgvXfDfAqCzHj4ur4eWJSZjcsfXC2Zg2BhKnMjR")</f>
        <v/>
      </c>
      <c r="M152">
        <f>HYPERLINK("https://dexscreener.com/solana/BYMCXiiA4om347ChR4t6bYHzkKJwnULLAg72BeDdpump?maker=2MbgWbgvXfDfAqCzHj4ur4eWJSZjcsfXC2Zg2BhKnMjR","https://dexscreener.com/solana/BYMCXiiA4om347ChR4t6bYHzkKJwnULLAg72BeDdpump?maker=2MbgWbgvXfDfAqCzHj4ur4eWJSZjcsfXC2Zg2BhKnMjR")</f>
        <v/>
      </c>
    </row>
    <row r="153">
      <c r="A153" t="inlineStr">
        <is>
          <t>9rDVimT9NKAtdE7iHCuu67cfL27Dr1VnXjWz4KcCB13f</t>
        </is>
      </c>
      <c r="B153" t="inlineStr">
        <is>
          <t>EVIL</t>
        </is>
      </c>
      <c r="C153" t="n">
        <v>30</v>
      </c>
      <c r="D153" t="n">
        <v>0.108</v>
      </c>
      <c r="E153" t="n">
        <v>0.04</v>
      </c>
      <c r="F153" t="n">
        <v>2.51</v>
      </c>
      <c r="G153" t="n">
        <v>2.62</v>
      </c>
      <c r="H153" t="n">
        <v>1</v>
      </c>
      <c r="I153" t="n">
        <v>1</v>
      </c>
      <c r="J153" t="n">
        <v>-1</v>
      </c>
      <c r="K153" t="n">
        <v>-1</v>
      </c>
      <c r="L153">
        <f>HYPERLINK("https://www.defined.fi/sol/9rDVimT9NKAtdE7iHCuu67cfL27Dr1VnXjWz4KcCB13f?maker=2MbgWbgvXfDfAqCzHj4ur4eWJSZjcsfXC2Zg2BhKnMjR","https://www.defined.fi/sol/9rDVimT9NKAtdE7iHCuu67cfL27Dr1VnXjWz4KcCB13f?maker=2MbgWbgvXfDfAqCzHj4ur4eWJSZjcsfXC2Zg2BhKnMjR")</f>
        <v/>
      </c>
      <c r="M153">
        <f>HYPERLINK("https://dexscreener.com/solana/9rDVimT9NKAtdE7iHCuu67cfL27Dr1VnXjWz4KcCB13f?maker=2MbgWbgvXfDfAqCzHj4ur4eWJSZjcsfXC2Zg2BhKnMjR","https://dexscreener.com/solana/9rDVimT9NKAtdE7iHCuu67cfL27Dr1VnXjWz4KcCB13f?maker=2MbgWbgvXfDfAqCzHj4ur4eWJSZjcsfXC2Zg2BhKnMjR")</f>
        <v/>
      </c>
    </row>
    <row r="154">
      <c r="A154" t="inlineStr">
        <is>
          <t>6D7NaB2xsLd7cauWu1wKk6KBsJohJmP2qZH9GEfVi5Ui</t>
        </is>
      </c>
      <c r="B154" t="inlineStr">
        <is>
          <t>SC</t>
        </is>
      </c>
      <c r="C154" t="n">
        <v>30</v>
      </c>
      <c r="D154" t="n">
        <v>-0.527</v>
      </c>
      <c r="E154" t="n">
        <v>-0.04</v>
      </c>
      <c r="F154" t="n">
        <v>13.24</v>
      </c>
      <c r="G154" t="n">
        <v>12.71</v>
      </c>
      <c r="H154" t="n">
        <v>1</v>
      </c>
      <c r="I154" t="n">
        <v>1</v>
      </c>
      <c r="J154" t="n">
        <v>-1</v>
      </c>
      <c r="K154" t="n">
        <v>-1</v>
      </c>
      <c r="L154">
        <f>HYPERLINK("https://www.defined.fi/sol/6D7NaB2xsLd7cauWu1wKk6KBsJohJmP2qZH9GEfVi5Ui?maker=2MbgWbgvXfDfAqCzHj4ur4eWJSZjcsfXC2Zg2BhKnMjR","https://www.defined.fi/sol/6D7NaB2xsLd7cauWu1wKk6KBsJohJmP2qZH9GEfVi5Ui?maker=2MbgWbgvXfDfAqCzHj4ur4eWJSZjcsfXC2Zg2BhKnMjR")</f>
        <v/>
      </c>
      <c r="M154">
        <f>HYPERLINK("https://dexscreener.com/solana/6D7NaB2xsLd7cauWu1wKk6KBsJohJmP2qZH9GEfVi5Ui?maker=2MbgWbgvXfDfAqCzHj4ur4eWJSZjcsfXC2Zg2BhKnMjR","https://dexscreener.com/solana/6D7NaB2xsLd7cauWu1wKk6KBsJohJmP2qZH9GEfVi5Ui?maker=2MbgWbgvXfDfAqCzHj4ur4eWJSZjcsfXC2Zg2BhKnMjR")</f>
        <v/>
      </c>
    </row>
    <row r="155">
      <c r="A155" t="inlineStr">
        <is>
          <t>EaEQT3gJnUfeXNwigth29BSdv9oR4YtPzLTkEDzrpump</t>
        </is>
      </c>
      <c r="B155" t="inlineStr">
        <is>
          <t>SOL</t>
        </is>
      </c>
      <c r="C155" t="n">
        <v>30</v>
      </c>
      <c r="D155" t="n">
        <v>-0.424</v>
      </c>
      <c r="E155" t="n">
        <v>-0.1</v>
      </c>
      <c r="F155" t="n">
        <v>4.07</v>
      </c>
      <c r="G155" t="n">
        <v>3.61</v>
      </c>
      <c r="H155" t="n">
        <v>2</v>
      </c>
      <c r="I155" t="n">
        <v>1</v>
      </c>
      <c r="J155" t="n">
        <v>-1</v>
      </c>
      <c r="K155" t="n">
        <v>-1</v>
      </c>
      <c r="L155">
        <f>HYPERLINK("https://www.defined.fi/sol/EaEQT3gJnUfeXNwigth29BSdv9oR4YtPzLTkEDzrpump?maker=2MbgWbgvXfDfAqCzHj4ur4eWJSZjcsfXC2Zg2BhKnMjR","https://www.defined.fi/sol/EaEQT3gJnUfeXNwigth29BSdv9oR4YtPzLTkEDzrpump?maker=2MbgWbgvXfDfAqCzHj4ur4eWJSZjcsfXC2Zg2BhKnMjR")</f>
        <v/>
      </c>
      <c r="M155">
        <f>HYPERLINK("https://dexscreener.com/solana/EaEQT3gJnUfeXNwigth29BSdv9oR4YtPzLTkEDzrpump?maker=2MbgWbgvXfDfAqCzHj4ur4eWJSZjcsfXC2Zg2BhKnMjR","https://dexscreener.com/solana/EaEQT3gJnUfeXNwigth29BSdv9oR4YtPzLTkEDzrpump?maker=2MbgWbgvXfDfAqCzHj4ur4eWJSZjcsfXC2Zg2BhKnMjR")</f>
        <v/>
      </c>
    </row>
    <row r="156">
      <c r="A156" t="inlineStr">
        <is>
          <t>UwU8RVXB69Y6Dcju6cN2Qef6fykkq6UUNpB15rZku6Z</t>
        </is>
      </c>
      <c r="B156" t="inlineStr">
        <is>
          <t>TEMP</t>
        </is>
      </c>
      <c r="C156" t="n">
        <v>31</v>
      </c>
      <c r="D156" t="n">
        <v>109.03</v>
      </c>
      <c r="E156" t="n">
        <v>0.53</v>
      </c>
      <c r="F156" t="n">
        <v>217.35</v>
      </c>
      <c r="G156" t="n">
        <v>315.8</v>
      </c>
      <c r="H156" t="n">
        <v>1</v>
      </c>
      <c r="I156" t="n">
        <v>2</v>
      </c>
      <c r="J156" t="n">
        <v>-1</v>
      </c>
      <c r="K156" t="n">
        <v>-1</v>
      </c>
      <c r="L156">
        <f>HYPERLINK("https://www.defined.fi/sol/UwU8RVXB69Y6Dcju6cN2Qef6fykkq6UUNpB15rZku6Z?maker=2MbgWbgvXfDfAqCzHj4ur4eWJSZjcsfXC2Zg2BhKnMjR","https://www.defined.fi/sol/UwU8RVXB69Y6Dcju6cN2Qef6fykkq6UUNpB15rZku6Z?maker=2MbgWbgvXfDfAqCzHj4ur4eWJSZjcsfXC2Zg2BhKnMjR")</f>
        <v/>
      </c>
      <c r="M156">
        <f>HYPERLINK("https://dexscreener.com/solana/UwU8RVXB69Y6Dcju6cN2Qef6fykkq6UUNpB15rZku6Z?maker=2MbgWbgvXfDfAqCzHj4ur4eWJSZjcsfXC2Zg2BhKnMjR","https://dexscreener.com/solana/UwU8RVXB69Y6Dcju6cN2Qef6fykkq6UUNpB15rZku6Z?maker=2MbgWbgvXfDfAqCzHj4ur4eWJSZjcsfXC2Zg2BhKnMjR")</f>
        <v/>
      </c>
    </row>
    <row r="157">
      <c r="A157" t="inlineStr">
        <is>
          <t>Bqcmjz2Mrr7pEVjZccZpt2tLHcUoXeYMdu9AcUHtpump</t>
        </is>
      </c>
      <c r="B157" t="inlineStr">
        <is>
          <t>IMMORTAL</t>
        </is>
      </c>
      <c r="C157" t="n">
        <v>31</v>
      </c>
      <c r="D157" t="n">
        <v>-1.13</v>
      </c>
      <c r="E157" t="n">
        <v>-0.66</v>
      </c>
      <c r="F157" t="n">
        <v>1.72</v>
      </c>
      <c r="G157" t="n">
        <v>0.591</v>
      </c>
      <c r="H157" t="n">
        <v>0</v>
      </c>
      <c r="I157" t="n">
        <v>1</v>
      </c>
      <c r="J157" t="n">
        <v>-1</v>
      </c>
      <c r="K157" t="n">
        <v>-1</v>
      </c>
      <c r="L157">
        <f>HYPERLINK("https://www.defined.fi/sol/Bqcmjz2Mrr7pEVjZccZpt2tLHcUoXeYMdu9AcUHtpump?maker=2MbgWbgvXfDfAqCzHj4ur4eWJSZjcsfXC2Zg2BhKnMjR","https://www.defined.fi/sol/Bqcmjz2Mrr7pEVjZccZpt2tLHcUoXeYMdu9AcUHtpump?maker=2MbgWbgvXfDfAqCzHj4ur4eWJSZjcsfXC2Zg2BhKnMjR")</f>
        <v/>
      </c>
      <c r="M157">
        <f>HYPERLINK("https://dexscreener.com/solana/Bqcmjz2Mrr7pEVjZccZpt2tLHcUoXeYMdu9AcUHtpump?maker=2MbgWbgvXfDfAqCzHj4ur4eWJSZjcsfXC2Zg2BhKnMjR","https://dexscreener.com/solana/Bqcmjz2Mrr7pEVjZccZpt2tLHcUoXeYMdu9AcUHtpump?maker=2MbgWbgvXfDfAqCzHj4ur4eWJSZjcsfXC2Zg2BhKnMjR")</f>
        <v/>
      </c>
    </row>
    <row r="158">
      <c r="A158" t="inlineStr">
        <is>
          <t>EnF58efttWMJdvcueNVTsthsek8WycZbGwnvjqErpump</t>
        </is>
      </c>
      <c r="B158" t="inlineStr">
        <is>
          <t>LARP</t>
        </is>
      </c>
      <c r="C158" t="n">
        <v>32</v>
      </c>
      <c r="D158" t="n">
        <v>-0.025</v>
      </c>
      <c r="E158" t="n">
        <v>-0.01</v>
      </c>
      <c r="F158" t="n">
        <v>3.58</v>
      </c>
      <c r="G158" t="n">
        <v>3.56</v>
      </c>
      <c r="H158" t="n">
        <v>0</v>
      </c>
      <c r="I158" t="n">
        <v>0</v>
      </c>
      <c r="J158" t="n">
        <v>-1</v>
      </c>
      <c r="K158" t="n">
        <v>-1</v>
      </c>
      <c r="L158">
        <f>HYPERLINK("https://www.defined.fi/sol/EnF58efttWMJdvcueNVTsthsek8WycZbGwnvjqErpump?maker=2MbgWbgvXfDfAqCzHj4ur4eWJSZjcsfXC2Zg2BhKnMjR","https://www.defined.fi/sol/EnF58efttWMJdvcueNVTsthsek8WycZbGwnvjqErpump?maker=2MbgWbgvXfDfAqCzHj4ur4eWJSZjcsfXC2Zg2BhKnMjR")</f>
        <v/>
      </c>
      <c r="M158">
        <f>HYPERLINK("https://dexscreener.com/solana/EnF58efttWMJdvcueNVTsthsek8WycZbGwnvjqErpump?maker=2MbgWbgvXfDfAqCzHj4ur4eWJSZjcsfXC2Zg2BhKnMjR","https://dexscreener.com/solana/EnF58efttWMJdvcueNVTsthsek8WycZbGwnvjqErpump?maker=2MbgWbgvXfDfAqCzHj4ur4eWJSZjcsfXC2Zg2BhKnMjR")</f>
        <v/>
      </c>
    </row>
    <row r="159">
      <c r="A159" t="inlineStr">
        <is>
          <t>7z6vdhCSpigZnsiu9YY97tYupFUotFRJsVzdFv8Qpump</t>
        </is>
      </c>
      <c r="B159" t="inlineStr">
        <is>
          <t>JIVE</t>
        </is>
      </c>
      <c r="C159" t="n">
        <v>32</v>
      </c>
      <c r="D159" t="n">
        <v>-2.36</v>
      </c>
      <c r="E159" t="n">
        <v>-0.29</v>
      </c>
      <c r="F159" t="n">
        <v>8.15</v>
      </c>
      <c r="G159" t="n">
        <v>5.76</v>
      </c>
      <c r="H159" t="n">
        <v>0</v>
      </c>
      <c r="I159" t="n">
        <v>0</v>
      </c>
      <c r="J159" t="n">
        <v>-1</v>
      </c>
      <c r="K159" t="n">
        <v>-1</v>
      </c>
      <c r="L159">
        <f>HYPERLINK("https://www.defined.fi/sol/7z6vdhCSpigZnsiu9YY97tYupFUotFRJsVzdFv8Qpump?maker=2MbgWbgvXfDfAqCzHj4ur4eWJSZjcsfXC2Zg2BhKnMjR","https://www.defined.fi/sol/7z6vdhCSpigZnsiu9YY97tYupFUotFRJsVzdFv8Qpump?maker=2MbgWbgvXfDfAqCzHj4ur4eWJSZjcsfXC2Zg2BhKnMjR")</f>
        <v/>
      </c>
      <c r="M159">
        <f>HYPERLINK("https://dexscreener.com/solana/7z6vdhCSpigZnsiu9YY97tYupFUotFRJsVzdFv8Qpump?maker=2MbgWbgvXfDfAqCzHj4ur4eWJSZjcsfXC2Zg2BhKnMjR","https://dexscreener.com/solana/7z6vdhCSpigZnsiu9YY97tYupFUotFRJsVzdFv8Qpump?maker=2MbgWbgvXfDfAqCzHj4ur4eWJSZjcsfXC2Zg2BhKnMjR")</f>
        <v/>
      </c>
    </row>
    <row r="160">
      <c r="A160" t="inlineStr">
        <is>
          <t>Avr3NYAGNuraf2uSC1Zza8nga77CELoi3trFCH2Lpump</t>
        </is>
      </c>
      <c r="B160" t="inlineStr">
        <is>
          <t>T1500</t>
        </is>
      </c>
      <c r="C160" t="n">
        <v>33</v>
      </c>
      <c r="D160" t="n">
        <v>0.853</v>
      </c>
      <c r="E160" t="n">
        <v>0.03</v>
      </c>
      <c r="F160" t="n">
        <v>30.96</v>
      </c>
      <c r="G160" t="n">
        <v>31.67</v>
      </c>
      <c r="H160" t="n">
        <v>0</v>
      </c>
      <c r="I160" t="n">
        <v>0</v>
      </c>
      <c r="J160" t="n">
        <v>-1</v>
      </c>
      <c r="K160" t="n">
        <v>-1</v>
      </c>
      <c r="L160">
        <f>HYPERLINK("https://www.defined.fi/sol/Avr3NYAGNuraf2uSC1Zza8nga77CELoi3trFCH2Lpump?maker=2MbgWbgvXfDfAqCzHj4ur4eWJSZjcsfXC2Zg2BhKnMjR","https://www.defined.fi/sol/Avr3NYAGNuraf2uSC1Zza8nga77CELoi3trFCH2Lpump?maker=2MbgWbgvXfDfAqCzHj4ur4eWJSZjcsfXC2Zg2BhKnMjR")</f>
        <v/>
      </c>
      <c r="M160">
        <f>HYPERLINK("https://dexscreener.com/solana/Avr3NYAGNuraf2uSC1Zza8nga77CELoi3trFCH2Lpump?maker=2MbgWbgvXfDfAqCzHj4ur4eWJSZjcsfXC2Zg2BhKnMjR","https://dexscreener.com/solana/Avr3NYAGNuraf2uSC1Zza8nga77CELoi3trFCH2Lpump?maker=2MbgWbgvXfDfAqCzHj4ur4eWJSZjcsfXC2Zg2BhKnMjR")</f>
        <v/>
      </c>
    </row>
    <row r="161">
      <c r="A161" t="inlineStr">
        <is>
          <t>7CAEgfbzJXj9Mo6D9kRYxiJRXaSVPyhUQW9BJ6cbpump</t>
        </is>
      </c>
      <c r="B161" t="inlineStr">
        <is>
          <t>MOPE</t>
        </is>
      </c>
      <c r="C161" t="n">
        <v>34</v>
      </c>
      <c r="D161" t="n">
        <v>-1.65</v>
      </c>
      <c r="E161" t="n">
        <v>-0.24</v>
      </c>
      <c r="F161" t="n">
        <v>6.79</v>
      </c>
      <c r="G161" t="n">
        <v>5.13</v>
      </c>
      <c r="H161" t="n">
        <v>0</v>
      </c>
      <c r="I161" t="n">
        <v>0</v>
      </c>
      <c r="J161" t="n">
        <v>-1</v>
      </c>
      <c r="K161" t="n">
        <v>-1</v>
      </c>
      <c r="L161">
        <f>HYPERLINK("https://www.defined.fi/sol/7CAEgfbzJXj9Mo6D9kRYxiJRXaSVPyhUQW9BJ6cbpump?maker=2MbgWbgvXfDfAqCzHj4ur4eWJSZjcsfXC2Zg2BhKnMjR","https://www.defined.fi/sol/7CAEgfbzJXj9Mo6D9kRYxiJRXaSVPyhUQW9BJ6cbpump?maker=2MbgWbgvXfDfAqCzHj4ur4eWJSZjcsfXC2Zg2BhKnMjR")</f>
        <v/>
      </c>
      <c r="M161">
        <f>HYPERLINK("https://dexscreener.com/solana/7CAEgfbzJXj9Mo6D9kRYxiJRXaSVPyhUQW9BJ6cbpump?maker=2MbgWbgvXfDfAqCzHj4ur4eWJSZjcsfXC2Zg2BhKnMjR","https://dexscreener.com/solana/7CAEgfbzJXj9Mo6D9kRYxiJRXaSVPyhUQW9BJ6cbpump?maker=2MbgWbgvXfDfAqCzHj4ur4eWJSZjcsfXC2Zg2BhKnMjR")</f>
        <v/>
      </c>
    </row>
    <row r="162">
      <c r="A162" t="inlineStr">
        <is>
          <t>DEJiPKx5GActUtB6qUssreUxkhXtL4hTQAAJZ7Ccw8se</t>
        </is>
      </c>
      <c r="B162" t="inlineStr">
        <is>
          <t>XD</t>
        </is>
      </c>
      <c r="C162" t="n">
        <v>34</v>
      </c>
      <c r="D162" t="n">
        <v>-10.06</v>
      </c>
      <c r="E162" t="n">
        <v>-0.3</v>
      </c>
      <c r="F162" t="n">
        <v>33.25</v>
      </c>
      <c r="G162" t="n">
        <v>23.2</v>
      </c>
      <c r="H162" t="n">
        <v>0</v>
      </c>
      <c r="I162" t="n">
        <v>0</v>
      </c>
      <c r="J162" t="n">
        <v>-1</v>
      </c>
      <c r="K162" t="n">
        <v>-1</v>
      </c>
      <c r="L162">
        <f>HYPERLINK("https://www.defined.fi/sol/DEJiPKx5GActUtB6qUssreUxkhXtL4hTQAAJZ7Ccw8se?maker=2MbgWbgvXfDfAqCzHj4ur4eWJSZjcsfXC2Zg2BhKnMjR","https://www.defined.fi/sol/DEJiPKx5GActUtB6qUssreUxkhXtL4hTQAAJZ7Ccw8se?maker=2MbgWbgvXfDfAqCzHj4ur4eWJSZjcsfXC2Zg2BhKnMjR")</f>
        <v/>
      </c>
      <c r="M162">
        <f>HYPERLINK("https://dexscreener.com/solana/DEJiPKx5GActUtB6qUssreUxkhXtL4hTQAAJZ7Ccw8se?maker=2MbgWbgvXfDfAqCzHj4ur4eWJSZjcsfXC2Zg2BhKnMjR","https://dexscreener.com/solana/DEJiPKx5GActUtB6qUssreUxkhXtL4hTQAAJZ7Ccw8se?maker=2MbgWbgvXfDfAqCzHj4ur4eWJSZjcsfXC2Zg2BhKnMjR")</f>
        <v/>
      </c>
    </row>
    <row r="163">
      <c r="A163" t="inlineStr">
        <is>
          <t>DtR4D9FtVoTX2569gaL837ZgrB6wNjj6tkmnX9Rdk9B2</t>
        </is>
      </c>
      <c r="B163" t="inlineStr">
        <is>
          <t>aura</t>
        </is>
      </c>
      <c r="C163" t="n">
        <v>35</v>
      </c>
      <c r="D163" t="n">
        <v>-2.04</v>
      </c>
      <c r="E163" t="n">
        <v>-0.03</v>
      </c>
      <c r="F163" t="n">
        <v>66.04000000000001</v>
      </c>
      <c r="G163" t="n">
        <v>64.01000000000001</v>
      </c>
      <c r="H163" t="n">
        <v>0</v>
      </c>
      <c r="I163" t="n">
        <v>0</v>
      </c>
      <c r="J163" t="n">
        <v>-1</v>
      </c>
      <c r="K163" t="n">
        <v>-1</v>
      </c>
      <c r="L163">
        <f>HYPERLINK("https://www.defined.fi/sol/DtR4D9FtVoTX2569gaL837ZgrB6wNjj6tkmnX9Rdk9B2?maker=2MbgWbgvXfDfAqCzHj4ur4eWJSZjcsfXC2Zg2BhKnMjR","https://www.defined.fi/sol/DtR4D9FtVoTX2569gaL837ZgrB6wNjj6tkmnX9Rdk9B2?maker=2MbgWbgvXfDfAqCzHj4ur4eWJSZjcsfXC2Zg2BhKnMjR")</f>
        <v/>
      </c>
      <c r="M163">
        <f>HYPERLINK("https://dexscreener.com/solana/DtR4D9FtVoTX2569gaL837ZgrB6wNjj6tkmnX9Rdk9B2?maker=2MbgWbgvXfDfAqCzHj4ur4eWJSZjcsfXC2Zg2BhKnMjR","https://dexscreener.com/solana/DtR4D9FtVoTX2569gaL837ZgrB6wNjj6tkmnX9Rdk9B2?maker=2MbgWbgvXfDfAqCzHj4ur4eWJSZjcsfXC2Zg2BhKnMjR")</f>
        <v/>
      </c>
    </row>
    <row r="164">
      <c r="A164" t="inlineStr">
        <is>
          <t>Ca6SY4x9xKf9gNMfe3DWuuiPgNVYqcgF7EDKf6S7pump</t>
        </is>
      </c>
      <c r="B164" t="inlineStr">
        <is>
          <t>SILENCE</t>
        </is>
      </c>
      <c r="C164" t="n">
        <v>35</v>
      </c>
      <c r="D164" t="n">
        <v>-0.724</v>
      </c>
      <c r="E164" t="n">
        <v>-0.17</v>
      </c>
      <c r="F164" t="n">
        <v>4.32</v>
      </c>
      <c r="G164" t="n">
        <v>3.6</v>
      </c>
      <c r="H164" t="n">
        <v>0</v>
      </c>
      <c r="I164" t="n">
        <v>0</v>
      </c>
      <c r="J164" t="n">
        <v>-1</v>
      </c>
      <c r="K164" t="n">
        <v>-1</v>
      </c>
      <c r="L164">
        <f>HYPERLINK("https://www.defined.fi/sol/Ca6SY4x9xKf9gNMfe3DWuuiPgNVYqcgF7EDKf6S7pump?maker=2MbgWbgvXfDfAqCzHj4ur4eWJSZjcsfXC2Zg2BhKnMjR","https://www.defined.fi/sol/Ca6SY4x9xKf9gNMfe3DWuuiPgNVYqcgF7EDKf6S7pump?maker=2MbgWbgvXfDfAqCzHj4ur4eWJSZjcsfXC2Zg2BhKnMjR")</f>
        <v/>
      </c>
      <c r="M164">
        <f>HYPERLINK("https://dexscreener.com/solana/Ca6SY4x9xKf9gNMfe3DWuuiPgNVYqcgF7EDKf6S7pump?maker=2MbgWbgvXfDfAqCzHj4ur4eWJSZjcsfXC2Zg2BhKnMjR","https://dexscreener.com/solana/Ca6SY4x9xKf9gNMfe3DWuuiPgNVYqcgF7EDKf6S7pump?maker=2MbgWbgvXfDfAqCzHj4ur4eWJSZjcsfXC2Zg2BhKnMjR")</f>
        <v/>
      </c>
    </row>
    <row r="165">
      <c r="A165" t="inlineStr">
        <is>
          <t>DNSD5bQEL527bwiTETxPj1aMGJYvruFbcrE61rF2pump</t>
        </is>
      </c>
      <c r="B165" t="inlineStr">
        <is>
          <t>Legend</t>
        </is>
      </c>
      <c r="C165" t="n">
        <v>38</v>
      </c>
      <c r="D165" t="n">
        <v>-1.44</v>
      </c>
      <c r="E165" t="n">
        <v>-0.32</v>
      </c>
      <c r="F165" t="n">
        <v>4.53</v>
      </c>
      <c r="G165" t="n">
        <v>3.08</v>
      </c>
      <c r="H165" t="n">
        <v>0</v>
      </c>
      <c r="I165" t="n">
        <v>0</v>
      </c>
      <c r="J165" t="n">
        <v>-1</v>
      </c>
      <c r="K165" t="n">
        <v>-1</v>
      </c>
      <c r="L165">
        <f>HYPERLINK("https://www.defined.fi/sol/DNSD5bQEL527bwiTETxPj1aMGJYvruFbcrE61rF2pump?maker=2MbgWbgvXfDfAqCzHj4ur4eWJSZjcsfXC2Zg2BhKnMjR","https://www.defined.fi/sol/DNSD5bQEL527bwiTETxPj1aMGJYvruFbcrE61rF2pump?maker=2MbgWbgvXfDfAqCzHj4ur4eWJSZjcsfXC2Zg2BhKnMjR")</f>
        <v/>
      </c>
      <c r="M165">
        <f>HYPERLINK("https://dexscreener.com/solana/DNSD5bQEL527bwiTETxPj1aMGJYvruFbcrE61rF2pump?maker=2MbgWbgvXfDfAqCzHj4ur4eWJSZjcsfXC2Zg2BhKnMjR","https://dexscreener.com/solana/DNSD5bQEL527bwiTETxPj1aMGJYvruFbcrE61rF2pump?maker=2MbgWbgvXfDfAqCzHj4ur4eWJSZjcsfXC2Zg2BhKnMjR")</f>
        <v/>
      </c>
    </row>
    <row r="166">
      <c r="A166" t="inlineStr">
        <is>
          <t>AyC6U71x9E2rTq1yhm6JcJnu4Ej7L1jaEGBtR8U8pump</t>
        </is>
      </c>
      <c r="B166" t="inlineStr">
        <is>
          <t>frens</t>
        </is>
      </c>
      <c r="C166" t="n">
        <v>39</v>
      </c>
      <c r="D166" t="n">
        <v>-0.255</v>
      </c>
      <c r="E166" t="n">
        <v>-0.37</v>
      </c>
      <c r="F166" t="n">
        <v>0.6830000000000001</v>
      </c>
      <c r="G166" t="n">
        <v>0.429</v>
      </c>
      <c r="H166" t="n">
        <v>0</v>
      </c>
      <c r="I166" t="n">
        <v>0</v>
      </c>
      <c r="J166" t="n">
        <v>-1</v>
      </c>
      <c r="K166" t="n">
        <v>-1</v>
      </c>
      <c r="L166">
        <f>HYPERLINK("https://www.defined.fi/sol/AyC6U71x9E2rTq1yhm6JcJnu4Ej7L1jaEGBtR8U8pump?maker=2MbgWbgvXfDfAqCzHj4ur4eWJSZjcsfXC2Zg2BhKnMjR","https://www.defined.fi/sol/AyC6U71x9E2rTq1yhm6JcJnu4Ej7L1jaEGBtR8U8pump?maker=2MbgWbgvXfDfAqCzHj4ur4eWJSZjcsfXC2Zg2BhKnMjR")</f>
        <v/>
      </c>
      <c r="M166">
        <f>HYPERLINK("https://dexscreener.com/solana/AyC6U71x9E2rTq1yhm6JcJnu4Ej7L1jaEGBtR8U8pump?maker=2MbgWbgvXfDfAqCzHj4ur4eWJSZjcsfXC2Zg2BhKnMjR","https://dexscreener.com/solana/AyC6U71x9E2rTq1yhm6JcJnu4Ej7L1jaEGBtR8U8pump?maker=2MbgWbgvXfDfAqCzHj4ur4eWJSZjcsfXC2Zg2BhKnMjR")</f>
        <v/>
      </c>
    </row>
    <row r="167">
      <c r="A167" t="inlineStr">
        <is>
          <t>8VRfgKJY5CnfgGkstisB3QgLPWM6xYBK4esrfN5Hpump</t>
        </is>
      </c>
      <c r="B167" t="inlineStr">
        <is>
          <t>OHIO</t>
        </is>
      </c>
      <c r="C167" t="n">
        <v>40</v>
      </c>
      <c r="D167" t="n">
        <v>-0.485</v>
      </c>
      <c r="E167" t="n">
        <v>-0.21</v>
      </c>
      <c r="F167" t="n">
        <v>2.32</v>
      </c>
      <c r="G167" t="n">
        <v>1.84</v>
      </c>
      <c r="H167" t="n">
        <v>0</v>
      </c>
      <c r="I167" t="n">
        <v>0</v>
      </c>
      <c r="J167" t="n">
        <v>-1</v>
      </c>
      <c r="K167" t="n">
        <v>-1</v>
      </c>
      <c r="L167">
        <f>HYPERLINK("https://www.defined.fi/sol/8VRfgKJY5CnfgGkstisB3QgLPWM6xYBK4esrfN5Hpump?maker=2MbgWbgvXfDfAqCzHj4ur4eWJSZjcsfXC2Zg2BhKnMjR","https://www.defined.fi/sol/8VRfgKJY5CnfgGkstisB3QgLPWM6xYBK4esrfN5Hpump?maker=2MbgWbgvXfDfAqCzHj4ur4eWJSZjcsfXC2Zg2BhKnMjR")</f>
        <v/>
      </c>
      <c r="M167">
        <f>HYPERLINK("https://dexscreener.com/solana/8VRfgKJY5CnfgGkstisB3QgLPWM6xYBK4esrfN5Hpump?maker=2MbgWbgvXfDfAqCzHj4ur4eWJSZjcsfXC2Zg2BhKnMjR","https://dexscreener.com/solana/8VRfgKJY5CnfgGkstisB3QgLPWM6xYBK4esrfN5Hpump?maker=2MbgWbgvXfDfAqCzHj4ur4eWJSZjcsfXC2Zg2BhKnMjR")</f>
        <v/>
      </c>
    </row>
    <row r="168">
      <c r="A168" t="inlineStr">
        <is>
          <t>3v6p7vVrwRpn36bJU4eTmoqcLcD8jRXWLEWT3kUmpump</t>
        </is>
      </c>
      <c r="B168" t="inlineStr">
        <is>
          <t>FWC</t>
        </is>
      </c>
      <c r="C168" t="n">
        <v>40</v>
      </c>
      <c r="D168" t="n">
        <v>0.426</v>
      </c>
      <c r="E168" t="n">
        <v>0.24</v>
      </c>
      <c r="F168" t="n">
        <v>1.79</v>
      </c>
      <c r="G168" t="n">
        <v>2.22</v>
      </c>
      <c r="H168" t="n">
        <v>0</v>
      </c>
      <c r="I168" t="n">
        <v>0</v>
      </c>
      <c r="J168" t="n">
        <v>-1</v>
      </c>
      <c r="K168" t="n">
        <v>-1</v>
      </c>
      <c r="L168">
        <f>HYPERLINK("https://www.defined.fi/sol/3v6p7vVrwRpn36bJU4eTmoqcLcD8jRXWLEWT3kUmpump?maker=2MbgWbgvXfDfAqCzHj4ur4eWJSZjcsfXC2Zg2BhKnMjR","https://www.defined.fi/sol/3v6p7vVrwRpn36bJU4eTmoqcLcD8jRXWLEWT3kUmpump?maker=2MbgWbgvXfDfAqCzHj4ur4eWJSZjcsfXC2Zg2BhKnMjR")</f>
        <v/>
      </c>
      <c r="M168">
        <f>HYPERLINK("https://dexscreener.com/solana/3v6p7vVrwRpn36bJU4eTmoqcLcD8jRXWLEWT3kUmpump?maker=2MbgWbgvXfDfAqCzHj4ur4eWJSZjcsfXC2Zg2BhKnMjR","https://dexscreener.com/solana/3v6p7vVrwRpn36bJU4eTmoqcLcD8jRXWLEWT3kUmpump?maker=2MbgWbgvXfDfAqCzHj4ur4eWJSZjcsfXC2Zg2BhKnMjR")</f>
        <v/>
      </c>
    </row>
    <row r="169">
      <c r="A169" t="inlineStr">
        <is>
          <t>93zhFHqtGZ9239SjorXAzC9kEvG9zykYAWhH6LyYpump</t>
        </is>
      </c>
      <c r="B169" t="inlineStr">
        <is>
          <t>CHI</t>
        </is>
      </c>
      <c r="C169" t="n">
        <v>40</v>
      </c>
      <c r="D169" t="n">
        <v>-2.77</v>
      </c>
      <c r="E169" t="n">
        <v>-0.61</v>
      </c>
      <c r="F169" t="n">
        <v>4.53</v>
      </c>
      <c r="G169" t="n">
        <v>1.76</v>
      </c>
      <c r="H169" t="n">
        <v>0</v>
      </c>
      <c r="I169" t="n">
        <v>0</v>
      </c>
      <c r="J169" t="n">
        <v>-1</v>
      </c>
      <c r="K169" t="n">
        <v>-1</v>
      </c>
      <c r="L169">
        <f>HYPERLINK("https://www.defined.fi/sol/93zhFHqtGZ9239SjorXAzC9kEvG9zykYAWhH6LyYpump?maker=2MbgWbgvXfDfAqCzHj4ur4eWJSZjcsfXC2Zg2BhKnMjR","https://www.defined.fi/sol/93zhFHqtGZ9239SjorXAzC9kEvG9zykYAWhH6LyYpump?maker=2MbgWbgvXfDfAqCzHj4ur4eWJSZjcsfXC2Zg2BhKnMjR")</f>
        <v/>
      </c>
      <c r="M169">
        <f>HYPERLINK("https://dexscreener.com/solana/93zhFHqtGZ9239SjorXAzC9kEvG9zykYAWhH6LyYpump?maker=2MbgWbgvXfDfAqCzHj4ur4eWJSZjcsfXC2Zg2BhKnMjR","https://dexscreener.com/solana/93zhFHqtGZ9239SjorXAzC9kEvG9zykYAWhH6LyYpump?maker=2MbgWbgvXfDfAqCzHj4ur4eWJSZjcsfXC2Zg2BhKnMjR")</f>
        <v/>
      </c>
    </row>
    <row r="170">
      <c r="A170" t="inlineStr">
        <is>
          <t>3iTzzHWH4LScDqFgARKmRRKJkpbYnbhJGNB6xaSTpump</t>
        </is>
      </c>
      <c r="B170" t="inlineStr">
        <is>
          <t>ponzi</t>
        </is>
      </c>
      <c r="C170" t="n">
        <v>40</v>
      </c>
      <c r="D170" t="n">
        <v>-2.13</v>
      </c>
      <c r="E170" t="n">
        <v>-0.32</v>
      </c>
      <c r="F170" t="n">
        <v>6.67</v>
      </c>
      <c r="G170" t="n">
        <v>4.53</v>
      </c>
      <c r="H170" t="n">
        <v>0</v>
      </c>
      <c r="I170" t="n">
        <v>0</v>
      </c>
      <c r="J170" t="n">
        <v>-1</v>
      </c>
      <c r="K170" t="n">
        <v>-1</v>
      </c>
      <c r="L170">
        <f>HYPERLINK("https://www.defined.fi/sol/3iTzzHWH4LScDqFgARKmRRKJkpbYnbhJGNB6xaSTpump?maker=2MbgWbgvXfDfAqCzHj4ur4eWJSZjcsfXC2Zg2BhKnMjR","https://www.defined.fi/sol/3iTzzHWH4LScDqFgARKmRRKJkpbYnbhJGNB6xaSTpump?maker=2MbgWbgvXfDfAqCzHj4ur4eWJSZjcsfXC2Zg2BhKnMjR")</f>
        <v/>
      </c>
      <c r="M170">
        <f>HYPERLINK("https://dexscreener.com/solana/3iTzzHWH4LScDqFgARKmRRKJkpbYnbhJGNB6xaSTpump?maker=2MbgWbgvXfDfAqCzHj4ur4eWJSZjcsfXC2Zg2BhKnMjR","https://dexscreener.com/solana/3iTzzHWH4LScDqFgARKmRRKJkpbYnbhJGNB6xaSTpump?maker=2MbgWbgvXfDfAqCzHj4ur4eWJSZjcsfXC2Zg2BhKnMjR")</f>
        <v/>
      </c>
    </row>
    <row r="171">
      <c r="A171" t="inlineStr">
        <is>
          <t>2FUC9QMmzUmJdWWK3AcfXXjZYfLYbrUdQ7VLMidNpump</t>
        </is>
      </c>
      <c r="B171" t="inlineStr">
        <is>
          <t>YAS</t>
        </is>
      </c>
      <c r="C171" t="n">
        <v>40</v>
      </c>
      <c r="D171" t="n">
        <v>-15.43</v>
      </c>
      <c r="E171" t="n">
        <v>-0.41</v>
      </c>
      <c r="F171" t="n">
        <v>37.07</v>
      </c>
      <c r="G171" t="n">
        <v>22.11</v>
      </c>
      <c r="H171" t="n">
        <v>0</v>
      </c>
      <c r="I171" t="n">
        <v>0</v>
      </c>
      <c r="J171" t="n">
        <v>-1</v>
      </c>
      <c r="K171" t="n">
        <v>-1</v>
      </c>
      <c r="L171">
        <f>HYPERLINK("https://www.defined.fi/sol/2FUC9QMmzUmJdWWK3AcfXXjZYfLYbrUdQ7VLMidNpump?maker=2MbgWbgvXfDfAqCzHj4ur4eWJSZjcsfXC2Zg2BhKnMjR","https://www.defined.fi/sol/2FUC9QMmzUmJdWWK3AcfXXjZYfLYbrUdQ7VLMidNpump?maker=2MbgWbgvXfDfAqCzHj4ur4eWJSZjcsfXC2Zg2BhKnMjR")</f>
        <v/>
      </c>
      <c r="M171">
        <f>HYPERLINK("https://dexscreener.com/solana/2FUC9QMmzUmJdWWK3AcfXXjZYfLYbrUdQ7VLMidNpump?maker=2MbgWbgvXfDfAqCzHj4ur4eWJSZjcsfXC2Zg2BhKnMjR","https://dexscreener.com/solana/2FUC9QMmzUmJdWWK3AcfXXjZYfLYbrUdQ7VLMidNpump?maker=2MbgWbgvXfDfAqCzHj4ur4eWJSZjcsfXC2Zg2BhKnMjR")</f>
        <v/>
      </c>
    </row>
    <row r="172">
      <c r="A172" t="inlineStr">
        <is>
          <t>HoSTaLY8WWgvACQuqShLiAMobVohYchxrU92tJ7QUEzi</t>
        </is>
      </c>
      <c r="B172" t="inlineStr">
        <is>
          <t>LTR</t>
        </is>
      </c>
      <c r="C172" t="n">
        <v>41</v>
      </c>
      <c r="D172" t="n">
        <v>-0.505</v>
      </c>
      <c r="E172" t="n">
        <v>-0.5</v>
      </c>
      <c r="F172" t="n">
        <v>1.01</v>
      </c>
      <c r="G172" t="n">
        <v>0.501</v>
      </c>
      <c r="H172" t="n">
        <v>0</v>
      </c>
      <c r="I172" t="n">
        <v>0</v>
      </c>
      <c r="J172" t="n">
        <v>-1</v>
      </c>
      <c r="K172" t="n">
        <v>-1</v>
      </c>
      <c r="L172">
        <f>HYPERLINK("https://www.defined.fi/sol/HoSTaLY8WWgvACQuqShLiAMobVohYchxrU92tJ7QUEzi?maker=2MbgWbgvXfDfAqCzHj4ur4eWJSZjcsfXC2Zg2BhKnMjR","https://www.defined.fi/sol/HoSTaLY8WWgvACQuqShLiAMobVohYchxrU92tJ7QUEzi?maker=2MbgWbgvXfDfAqCzHj4ur4eWJSZjcsfXC2Zg2BhKnMjR")</f>
        <v/>
      </c>
      <c r="M172">
        <f>HYPERLINK("https://dexscreener.com/solana/HoSTaLY8WWgvACQuqShLiAMobVohYchxrU92tJ7QUEzi?maker=2MbgWbgvXfDfAqCzHj4ur4eWJSZjcsfXC2Zg2BhKnMjR","https://dexscreener.com/solana/HoSTaLY8WWgvACQuqShLiAMobVohYchxrU92tJ7QUEzi?maker=2MbgWbgvXfDfAqCzHj4ur4eWJSZjcsfXC2Zg2BhKnMjR")</f>
        <v/>
      </c>
    </row>
    <row r="173">
      <c r="A173" t="inlineStr">
        <is>
          <t>7GdPk8q471fvw4kk8rJvke5RsovvDPTZMYRFi2Bipump</t>
        </is>
      </c>
      <c r="B173" t="inlineStr">
        <is>
          <t>Y2K</t>
        </is>
      </c>
      <c r="C173" t="n">
        <v>41</v>
      </c>
      <c r="D173" t="n">
        <v>-0.13</v>
      </c>
      <c r="E173" t="n">
        <v>-0.17</v>
      </c>
      <c r="F173" t="n">
        <v>0.773</v>
      </c>
      <c r="G173" t="n">
        <v>0.643</v>
      </c>
      <c r="H173" t="n">
        <v>0</v>
      </c>
      <c r="I173" t="n">
        <v>0</v>
      </c>
      <c r="J173" t="n">
        <v>-1</v>
      </c>
      <c r="K173" t="n">
        <v>-1</v>
      </c>
      <c r="L173">
        <f>HYPERLINK("https://www.defined.fi/sol/7GdPk8q471fvw4kk8rJvke5RsovvDPTZMYRFi2Bipump?maker=2MbgWbgvXfDfAqCzHj4ur4eWJSZjcsfXC2Zg2BhKnMjR","https://www.defined.fi/sol/7GdPk8q471fvw4kk8rJvke5RsovvDPTZMYRFi2Bipump?maker=2MbgWbgvXfDfAqCzHj4ur4eWJSZjcsfXC2Zg2BhKnMjR")</f>
        <v/>
      </c>
      <c r="M173">
        <f>HYPERLINK("https://dexscreener.com/solana/7GdPk8q471fvw4kk8rJvke5RsovvDPTZMYRFi2Bipump?maker=2MbgWbgvXfDfAqCzHj4ur4eWJSZjcsfXC2Zg2BhKnMjR","https://dexscreener.com/solana/7GdPk8q471fvw4kk8rJvke5RsovvDPTZMYRFi2Bipump?maker=2MbgWbgvXfDfAqCzHj4ur4eWJSZjcsfXC2Zg2BhKnMjR")</f>
        <v/>
      </c>
    </row>
    <row r="174">
      <c r="A174" t="inlineStr">
        <is>
          <t>1G2Ga3ed9PVHaUdqdD5wbsLLY1tqSHyknJTneS4pump</t>
        </is>
      </c>
      <c r="B174" t="inlineStr">
        <is>
          <t>$GCC</t>
        </is>
      </c>
      <c r="C174" t="n">
        <v>41</v>
      </c>
      <c r="D174" t="n">
        <v>0.731</v>
      </c>
      <c r="E174" t="n">
        <v>0.16</v>
      </c>
      <c r="F174" t="n">
        <v>4.64</v>
      </c>
      <c r="G174" t="n">
        <v>5.37</v>
      </c>
      <c r="H174" t="n">
        <v>0</v>
      </c>
      <c r="I174" t="n">
        <v>0</v>
      </c>
      <c r="J174" t="n">
        <v>-1</v>
      </c>
      <c r="K174" t="n">
        <v>-1</v>
      </c>
      <c r="L174">
        <f>HYPERLINK("https://www.defined.fi/sol/1G2Ga3ed9PVHaUdqdD5wbsLLY1tqSHyknJTneS4pump?maker=2MbgWbgvXfDfAqCzHj4ur4eWJSZjcsfXC2Zg2BhKnMjR","https://www.defined.fi/sol/1G2Ga3ed9PVHaUdqdD5wbsLLY1tqSHyknJTneS4pump?maker=2MbgWbgvXfDfAqCzHj4ur4eWJSZjcsfXC2Zg2BhKnMjR")</f>
        <v/>
      </c>
      <c r="M174">
        <f>HYPERLINK("https://dexscreener.com/solana/1G2Ga3ed9PVHaUdqdD5wbsLLY1tqSHyknJTneS4pump?maker=2MbgWbgvXfDfAqCzHj4ur4eWJSZjcsfXC2Zg2BhKnMjR","https://dexscreener.com/solana/1G2Ga3ed9PVHaUdqdD5wbsLLY1tqSHyknJTneS4pump?maker=2MbgWbgvXfDfAqCzHj4ur4eWJSZjcsfXC2Zg2BhKnMjR")</f>
        <v/>
      </c>
    </row>
    <row r="175">
      <c r="A175" t="inlineStr">
        <is>
          <t>88VcDmjcJBc6YRfFRQgRqrUTM2nv7b46joiFzanrpump</t>
        </is>
      </c>
      <c r="B175" t="inlineStr">
        <is>
          <t>mook</t>
        </is>
      </c>
      <c r="C175" t="n">
        <v>41</v>
      </c>
      <c r="D175" t="n">
        <v>-0.434</v>
      </c>
      <c r="E175" t="n">
        <v>-1</v>
      </c>
      <c r="F175" t="n">
        <v>0.768</v>
      </c>
      <c r="G175" t="n">
        <v>0.334</v>
      </c>
      <c r="H175" t="n">
        <v>0</v>
      </c>
      <c r="I175" t="n">
        <v>0</v>
      </c>
      <c r="J175" t="n">
        <v>-1</v>
      </c>
      <c r="K175" t="n">
        <v>-1</v>
      </c>
      <c r="L175">
        <f>HYPERLINK("https://www.defined.fi/sol/88VcDmjcJBc6YRfFRQgRqrUTM2nv7b46joiFzanrpump?maker=2MbgWbgvXfDfAqCzHj4ur4eWJSZjcsfXC2Zg2BhKnMjR","https://www.defined.fi/sol/88VcDmjcJBc6YRfFRQgRqrUTM2nv7b46joiFzanrpump?maker=2MbgWbgvXfDfAqCzHj4ur4eWJSZjcsfXC2Zg2BhKnMjR")</f>
        <v/>
      </c>
      <c r="M175">
        <f>HYPERLINK("https://dexscreener.com/solana/88VcDmjcJBc6YRfFRQgRqrUTM2nv7b46joiFzanrpump?maker=2MbgWbgvXfDfAqCzHj4ur4eWJSZjcsfXC2Zg2BhKnMjR","https://dexscreener.com/solana/88VcDmjcJBc6YRfFRQgRqrUTM2nv7b46joiFzanrpump?maker=2MbgWbgvXfDfAqCzHj4ur4eWJSZjcsfXC2Zg2BhKnMjR")</f>
        <v/>
      </c>
    </row>
    <row r="176">
      <c r="A176" t="inlineStr">
        <is>
          <t>81u251ZH4NCUe2h2ob8N2WE2cqUjnR5bybEXhMH5pump</t>
        </is>
      </c>
      <c r="B176" t="inlineStr">
        <is>
          <t>PEZ</t>
        </is>
      </c>
      <c r="C176" t="n">
        <v>41</v>
      </c>
      <c r="D176" t="n">
        <v>0.372</v>
      </c>
      <c r="E176" t="n">
        <v>1.17</v>
      </c>
      <c r="F176" t="n">
        <v>0.318</v>
      </c>
      <c r="G176" t="n">
        <v>0.6899999999999999</v>
      </c>
      <c r="H176" t="n">
        <v>0</v>
      </c>
      <c r="I176" t="n">
        <v>0</v>
      </c>
      <c r="J176" t="n">
        <v>-1</v>
      </c>
      <c r="K176" t="n">
        <v>-1</v>
      </c>
      <c r="L176">
        <f>HYPERLINK("https://www.defined.fi/sol/81u251ZH4NCUe2h2ob8N2WE2cqUjnR5bybEXhMH5pump?maker=2MbgWbgvXfDfAqCzHj4ur4eWJSZjcsfXC2Zg2BhKnMjR","https://www.defined.fi/sol/81u251ZH4NCUe2h2ob8N2WE2cqUjnR5bybEXhMH5pump?maker=2MbgWbgvXfDfAqCzHj4ur4eWJSZjcsfXC2Zg2BhKnMjR")</f>
        <v/>
      </c>
      <c r="M176">
        <f>HYPERLINK("https://dexscreener.com/solana/81u251ZH4NCUe2h2ob8N2WE2cqUjnR5bybEXhMH5pump?maker=2MbgWbgvXfDfAqCzHj4ur4eWJSZjcsfXC2Zg2BhKnMjR","https://dexscreener.com/solana/81u251ZH4NCUe2h2ob8N2WE2cqUjnR5bybEXhMH5pump?maker=2MbgWbgvXfDfAqCzHj4ur4eWJSZjcsfXC2Zg2BhKnMjR")</f>
        <v/>
      </c>
    </row>
    <row r="177">
      <c r="A177" t="inlineStr">
        <is>
          <t>F3hrS6oQAmo9KLwcQLfPV9Kq4rARGvrYCkwBZzbppump</t>
        </is>
      </c>
      <c r="B177" t="inlineStr">
        <is>
          <t>FYP</t>
        </is>
      </c>
      <c r="C177" t="n">
        <v>41</v>
      </c>
      <c r="D177" t="n">
        <v>-0.196</v>
      </c>
      <c r="E177" t="n">
        <v>-1</v>
      </c>
      <c r="F177" t="n">
        <v>0.518</v>
      </c>
      <c r="G177" t="n">
        <v>0.321</v>
      </c>
      <c r="H177" t="n">
        <v>0</v>
      </c>
      <c r="I177" t="n">
        <v>0</v>
      </c>
      <c r="J177" t="n">
        <v>-1</v>
      </c>
      <c r="K177" t="n">
        <v>-1</v>
      </c>
      <c r="L177">
        <f>HYPERLINK("https://www.defined.fi/sol/F3hrS6oQAmo9KLwcQLfPV9Kq4rARGvrYCkwBZzbppump?maker=2MbgWbgvXfDfAqCzHj4ur4eWJSZjcsfXC2Zg2BhKnMjR","https://www.defined.fi/sol/F3hrS6oQAmo9KLwcQLfPV9Kq4rARGvrYCkwBZzbppump?maker=2MbgWbgvXfDfAqCzHj4ur4eWJSZjcsfXC2Zg2BhKnMjR")</f>
        <v/>
      </c>
      <c r="M177">
        <f>HYPERLINK("https://dexscreener.com/solana/F3hrS6oQAmo9KLwcQLfPV9Kq4rARGvrYCkwBZzbppump?maker=2MbgWbgvXfDfAqCzHj4ur4eWJSZjcsfXC2Zg2BhKnMjR","https://dexscreener.com/solana/F3hrS6oQAmo9KLwcQLfPV9Kq4rARGvrYCkwBZzbppump?maker=2MbgWbgvXfDfAqCzHj4ur4eWJSZjcsfXC2Zg2BhKnMjR")</f>
        <v/>
      </c>
    </row>
    <row r="178">
      <c r="A178" t="inlineStr">
        <is>
          <t>HrTofxQLFCF86icrLQ81KRLsYM2iWVZEsKtunwVz7qNe</t>
        </is>
      </c>
      <c r="B178" t="inlineStr">
        <is>
          <t>$Husky</t>
        </is>
      </c>
      <c r="C178" t="n">
        <v>41</v>
      </c>
      <c r="D178" t="n">
        <v>1.37</v>
      </c>
      <c r="E178" t="n">
        <v>0.26</v>
      </c>
      <c r="F178" t="n">
        <v>5.3</v>
      </c>
      <c r="G178" t="n">
        <v>6.62</v>
      </c>
      <c r="H178" t="n">
        <v>0</v>
      </c>
      <c r="I178" t="n">
        <v>0</v>
      </c>
      <c r="J178" t="n">
        <v>-1</v>
      </c>
      <c r="K178" t="n">
        <v>-1</v>
      </c>
      <c r="L178">
        <f>HYPERLINK("https://www.defined.fi/sol/HrTofxQLFCF86icrLQ81KRLsYM2iWVZEsKtunwVz7qNe?maker=2MbgWbgvXfDfAqCzHj4ur4eWJSZjcsfXC2Zg2BhKnMjR","https://www.defined.fi/sol/HrTofxQLFCF86icrLQ81KRLsYM2iWVZEsKtunwVz7qNe?maker=2MbgWbgvXfDfAqCzHj4ur4eWJSZjcsfXC2Zg2BhKnMjR")</f>
        <v/>
      </c>
      <c r="M178">
        <f>HYPERLINK("https://dexscreener.com/solana/HrTofxQLFCF86icrLQ81KRLsYM2iWVZEsKtunwVz7qNe?maker=2MbgWbgvXfDfAqCzHj4ur4eWJSZjcsfXC2Zg2BhKnMjR","https://dexscreener.com/solana/HrTofxQLFCF86icrLQ81KRLsYM2iWVZEsKtunwVz7qNe?maker=2MbgWbgvXfDfAqCzHj4ur4eWJSZjcsfXC2Zg2BhKnMjR")</f>
        <v/>
      </c>
    </row>
    <row r="179">
      <c r="A179" t="inlineStr">
        <is>
          <t>G3Kzy6mbETc4AnhL32pLzyR2Tu2U7fRCUdDeBqXJpump</t>
        </is>
      </c>
      <c r="B179" t="inlineStr">
        <is>
          <t>CCTV</t>
        </is>
      </c>
      <c r="C179" t="n">
        <v>41</v>
      </c>
      <c r="D179" t="n">
        <v>-7.14</v>
      </c>
      <c r="E179" t="n">
        <v>-0.13</v>
      </c>
      <c r="F179" t="n">
        <v>51.73</v>
      </c>
      <c r="G179" t="n">
        <v>45.94</v>
      </c>
      <c r="H179" t="n">
        <v>0</v>
      </c>
      <c r="I179" t="n">
        <v>0</v>
      </c>
      <c r="J179" t="n">
        <v>-1</v>
      </c>
      <c r="K179" t="n">
        <v>-1</v>
      </c>
      <c r="L179">
        <f>HYPERLINK("https://www.defined.fi/sol/G3Kzy6mbETc4AnhL32pLzyR2Tu2U7fRCUdDeBqXJpump?maker=2MbgWbgvXfDfAqCzHj4ur4eWJSZjcsfXC2Zg2BhKnMjR","https://www.defined.fi/sol/G3Kzy6mbETc4AnhL32pLzyR2Tu2U7fRCUdDeBqXJpump?maker=2MbgWbgvXfDfAqCzHj4ur4eWJSZjcsfXC2Zg2BhKnMjR")</f>
        <v/>
      </c>
      <c r="M179">
        <f>HYPERLINK("https://dexscreener.com/solana/G3Kzy6mbETc4AnhL32pLzyR2Tu2U7fRCUdDeBqXJpump?maker=2MbgWbgvXfDfAqCzHj4ur4eWJSZjcsfXC2Zg2BhKnMjR","https://dexscreener.com/solana/G3Kzy6mbETc4AnhL32pLzyR2Tu2U7fRCUdDeBqXJpump?maker=2MbgWbgvXfDfAqCzHj4ur4eWJSZjcsfXC2Zg2BhKnMjR")</f>
        <v/>
      </c>
    </row>
    <row r="180">
      <c r="A180" t="inlineStr">
        <is>
          <t>4sfkd8gh4oVT75FkRVQ5pLFPepynJdrqf332Beq5pump</t>
        </is>
      </c>
      <c r="B180" t="inlineStr">
        <is>
          <t>TURBO</t>
        </is>
      </c>
      <c r="C180" t="n">
        <v>41</v>
      </c>
      <c r="D180" t="n">
        <v>-1.61</v>
      </c>
      <c r="E180" t="n">
        <v>-0.4</v>
      </c>
      <c r="F180" t="n">
        <v>3.99</v>
      </c>
      <c r="G180" t="n">
        <v>2.39</v>
      </c>
      <c r="H180" t="n">
        <v>0</v>
      </c>
      <c r="I180" t="n">
        <v>0</v>
      </c>
      <c r="J180" t="n">
        <v>-1</v>
      </c>
      <c r="K180" t="n">
        <v>-1</v>
      </c>
      <c r="L180">
        <f>HYPERLINK("https://www.defined.fi/sol/4sfkd8gh4oVT75FkRVQ5pLFPepynJdrqf332Beq5pump?maker=2MbgWbgvXfDfAqCzHj4ur4eWJSZjcsfXC2Zg2BhKnMjR","https://www.defined.fi/sol/4sfkd8gh4oVT75FkRVQ5pLFPepynJdrqf332Beq5pump?maker=2MbgWbgvXfDfAqCzHj4ur4eWJSZjcsfXC2Zg2BhKnMjR")</f>
        <v/>
      </c>
      <c r="M180">
        <f>HYPERLINK("https://dexscreener.com/solana/4sfkd8gh4oVT75FkRVQ5pLFPepynJdrqf332Beq5pump?maker=2MbgWbgvXfDfAqCzHj4ur4eWJSZjcsfXC2Zg2BhKnMjR","https://dexscreener.com/solana/4sfkd8gh4oVT75FkRVQ5pLFPepynJdrqf332Beq5pump?maker=2MbgWbgvXfDfAqCzHj4ur4eWJSZjcsfXC2Zg2BhKnMjR")</f>
        <v/>
      </c>
    </row>
    <row r="181">
      <c r="A181" t="inlineStr">
        <is>
          <t>5EgzypuMLFUBDacgZqJcuL7eKtpSJuKgNu7i7Kdypump</t>
        </is>
      </c>
      <c r="B181" t="inlineStr">
        <is>
          <t>BB</t>
        </is>
      </c>
      <c r="C181" t="n">
        <v>41</v>
      </c>
      <c r="D181" t="n">
        <v>-0.388</v>
      </c>
      <c r="E181" t="n">
        <v>-0.09</v>
      </c>
      <c r="F181" t="n">
        <v>4.38</v>
      </c>
      <c r="G181" t="n">
        <v>3.99</v>
      </c>
      <c r="H181" t="n">
        <v>0</v>
      </c>
      <c r="I181" t="n">
        <v>0</v>
      </c>
      <c r="J181" t="n">
        <v>-1</v>
      </c>
      <c r="K181" t="n">
        <v>-1</v>
      </c>
      <c r="L181">
        <f>HYPERLINK("https://www.defined.fi/sol/5EgzypuMLFUBDacgZqJcuL7eKtpSJuKgNu7i7Kdypump?maker=2MbgWbgvXfDfAqCzHj4ur4eWJSZjcsfXC2Zg2BhKnMjR","https://www.defined.fi/sol/5EgzypuMLFUBDacgZqJcuL7eKtpSJuKgNu7i7Kdypump?maker=2MbgWbgvXfDfAqCzHj4ur4eWJSZjcsfXC2Zg2BhKnMjR")</f>
        <v/>
      </c>
      <c r="M181">
        <f>HYPERLINK("https://dexscreener.com/solana/5EgzypuMLFUBDacgZqJcuL7eKtpSJuKgNu7i7Kdypump?maker=2MbgWbgvXfDfAqCzHj4ur4eWJSZjcsfXC2Zg2BhKnMjR","https://dexscreener.com/solana/5EgzypuMLFUBDacgZqJcuL7eKtpSJuKgNu7i7Kdypump?maker=2MbgWbgvXfDfAqCzHj4ur4eWJSZjcsfXC2Zg2BhKnMjR")</f>
        <v/>
      </c>
    </row>
    <row r="182">
      <c r="A182" t="inlineStr">
        <is>
          <t>4DqJg1jvmXnG54PTcXY97zbEELBFNte8AU5ttjD4pump</t>
        </is>
      </c>
      <c r="B182" t="inlineStr">
        <is>
          <t>TRADER</t>
        </is>
      </c>
      <c r="C182" t="n">
        <v>42</v>
      </c>
      <c r="D182" t="n">
        <v>-0.075</v>
      </c>
      <c r="E182" t="n">
        <v>-0.02</v>
      </c>
      <c r="F182" t="n">
        <v>3.81</v>
      </c>
      <c r="G182" t="n">
        <v>3.74</v>
      </c>
      <c r="H182" t="n">
        <v>0</v>
      </c>
      <c r="I182" t="n">
        <v>0</v>
      </c>
      <c r="J182" t="n">
        <v>-1</v>
      </c>
      <c r="K182" t="n">
        <v>-1</v>
      </c>
      <c r="L182">
        <f>HYPERLINK("https://www.defined.fi/sol/4DqJg1jvmXnG54PTcXY97zbEELBFNte8AU5ttjD4pump?maker=2MbgWbgvXfDfAqCzHj4ur4eWJSZjcsfXC2Zg2BhKnMjR","https://www.defined.fi/sol/4DqJg1jvmXnG54PTcXY97zbEELBFNte8AU5ttjD4pump?maker=2MbgWbgvXfDfAqCzHj4ur4eWJSZjcsfXC2Zg2BhKnMjR")</f>
        <v/>
      </c>
      <c r="M182">
        <f>HYPERLINK("https://dexscreener.com/solana/4DqJg1jvmXnG54PTcXY97zbEELBFNte8AU5ttjD4pump?maker=2MbgWbgvXfDfAqCzHj4ur4eWJSZjcsfXC2Zg2BhKnMjR","https://dexscreener.com/solana/4DqJg1jvmXnG54PTcXY97zbEELBFNte8AU5ttjD4pump?maker=2MbgWbgvXfDfAqCzHj4ur4eWJSZjcsfXC2Zg2BhKnMjR")</f>
        <v/>
      </c>
    </row>
    <row r="183">
      <c r="A183" t="inlineStr">
        <is>
          <t>xeq8wHPsiZyyz7HbHzzbhSjSBybWtM1bG3ptga4pump</t>
        </is>
      </c>
      <c r="B183" t="inlineStr">
        <is>
          <t>ROI</t>
        </is>
      </c>
      <c r="C183" t="n">
        <v>42</v>
      </c>
      <c r="D183" t="n">
        <v>-0.023</v>
      </c>
      <c r="E183" t="n">
        <v>-0.01</v>
      </c>
      <c r="F183" t="n">
        <v>3.83</v>
      </c>
      <c r="G183" t="n">
        <v>3.81</v>
      </c>
      <c r="H183" t="n">
        <v>0</v>
      </c>
      <c r="I183" t="n">
        <v>0</v>
      </c>
      <c r="J183" t="n">
        <v>-1</v>
      </c>
      <c r="K183" t="n">
        <v>-1</v>
      </c>
      <c r="L183">
        <f>HYPERLINK("https://www.defined.fi/sol/xeq8wHPsiZyyz7HbHzzbhSjSBybWtM1bG3ptga4pump?maker=2MbgWbgvXfDfAqCzHj4ur4eWJSZjcsfXC2Zg2BhKnMjR","https://www.defined.fi/sol/xeq8wHPsiZyyz7HbHzzbhSjSBybWtM1bG3ptga4pump?maker=2MbgWbgvXfDfAqCzHj4ur4eWJSZjcsfXC2Zg2BhKnMjR")</f>
        <v/>
      </c>
      <c r="M183">
        <f>HYPERLINK("https://dexscreener.com/solana/xeq8wHPsiZyyz7HbHzzbhSjSBybWtM1bG3ptga4pump?maker=2MbgWbgvXfDfAqCzHj4ur4eWJSZjcsfXC2Zg2BhKnMjR","https://dexscreener.com/solana/xeq8wHPsiZyyz7HbHzzbhSjSBybWtM1bG3ptga4pump?maker=2MbgWbgvXfDfAqCzHj4ur4eWJSZjcsfXC2Zg2BhKnMjR")</f>
        <v/>
      </c>
    </row>
    <row r="184">
      <c r="A184" t="inlineStr">
        <is>
          <t>2T3UAq9xCP2ceEezryGW25wurx3eLSC43T3xQjGZpump</t>
        </is>
      </c>
      <c r="B184" t="inlineStr">
        <is>
          <t>BDE</t>
        </is>
      </c>
      <c r="C184" t="n">
        <v>42</v>
      </c>
      <c r="D184" t="n">
        <v>-7.84</v>
      </c>
      <c r="E184" t="n">
        <v>-0.51</v>
      </c>
      <c r="F184" t="n">
        <v>14.57</v>
      </c>
      <c r="G184" t="n">
        <v>7.67</v>
      </c>
      <c r="H184" t="n">
        <v>0</v>
      </c>
      <c r="I184" t="n">
        <v>0</v>
      </c>
      <c r="J184" t="n">
        <v>-1</v>
      </c>
      <c r="K184" t="n">
        <v>-1</v>
      </c>
      <c r="L184">
        <f>HYPERLINK("https://www.defined.fi/sol/2T3UAq9xCP2ceEezryGW25wurx3eLSC43T3xQjGZpump?maker=2MbgWbgvXfDfAqCzHj4ur4eWJSZjcsfXC2Zg2BhKnMjR","https://www.defined.fi/sol/2T3UAq9xCP2ceEezryGW25wurx3eLSC43T3xQjGZpump?maker=2MbgWbgvXfDfAqCzHj4ur4eWJSZjcsfXC2Zg2BhKnMjR")</f>
        <v/>
      </c>
      <c r="M184">
        <f>HYPERLINK("https://dexscreener.com/solana/2T3UAq9xCP2ceEezryGW25wurx3eLSC43T3xQjGZpump?maker=2MbgWbgvXfDfAqCzHj4ur4eWJSZjcsfXC2Zg2BhKnMjR","https://dexscreener.com/solana/2T3UAq9xCP2ceEezryGW25wurx3eLSC43T3xQjGZpump?maker=2MbgWbgvXfDfAqCzHj4ur4eWJSZjcsfXC2Zg2BhKnMjR")</f>
        <v/>
      </c>
    </row>
    <row r="185">
      <c r="A185" t="inlineStr">
        <is>
          <t>HrYww9Q3xcraCfgNi9NYc5gmKEcV6rKQa8GYq2WSYyPh</t>
        </is>
      </c>
      <c r="B185" t="inlineStr">
        <is>
          <t>YOTSUBA</t>
        </is>
      </c>
      <c r="C185" t="n">
        <v>43</v>
      </c>
      <c r="D185" t="n">
        <v>-1.06</v>
      </c>
      <c r="E185" t="n">
        <v>-0.13</v>
      </c>
      <c r="F185" t="n">
        <v>7.86</v>
      </c>
      <c r="G185" t="n">
        <v>6.81</v>
      </c>
      <c r="H185" t="n">
        <v>0</v>
      </c>
      <c r="I185" t="n">
        <v>0</v>
      </c>
      <c r="J185" t="n">
        <v>-1</v>
      </c>
      <c r="K185" t="n">
        <v>-1</v>
      </c>
      <c r="L185">
        <f>HYPERLINK("https://www.defined.fi/sol/HrYww9Q3xcraCfgNi9NYc5gmKEcV6rKQa8GYq2WSYyPh?maker=2MbgWbgvXfDfAqCzHj4ur4eWJSZjcsfXC2Zg2BhKnMjR","https://www.defined.fi/sol/HrYww9Q3xcraCfgNi9NYc5gmKEcV6rKQa8GYq2WSYyPh?maker=2MbgWbgvXfDfAqCzHj4ur4eWJSZjcsfXC2Zg2BhKnMjR")</f>
        <v/>
      </c>
      <c r="M185">
        <f>HYPERLINK("https://dexscreener.com/solana/HrYww9Q3xcraCfgNi9NYc5gmKEcV6rKQa8GYq2WSYyPh?maker=2MbgWbgvXfDfAqCzHj4ur4eWJSZjcsfXC2Zg2BhKnMjR","https://dexscreener.com/solana/HrYww9Q3xcraCfgNi9NYc5gmKEcV6rKQa8GYq2WSYyPh?maker=2MbgWbgvXfDfAqCzHj4ur4eWJSZjcsfXC2Zg2BhKnMjR")</f>
        <v/>
      </c>
    </row>
    <row r="186">
      <c r="A186" t="inlineStr">
        <is>
          <t>3Lc1Cn4wMzFYqKGFngWvXiPYL8gsKcWxKFnBnCCBpump</t>
        </is>
      </c>
      <c r="B186" t="inlineStr">
        <is>
          <t>DM</t>
        </is>
      </c>
      <c r="C186" t="n">
        <v>43</v>
      </c>
      <c r="D186" t="n">
        <v>-1.01</v>
      </c>
      <c r="E186" t="n">
        <v>-0.67</v>
      </c>
      <c r="F186" t="n">
        <v>2.24</v>
      </c>
      <c r="G186" t="n">
        <v>0.494</v>
      </c>
      <c r="H186" t="n">
        <v>0</v>
      </c>
      <c r="I186" t="n">
        <v>0</v>
      </c>
      <c r="J186" t="n">
        <v>-1</v>
      </c>
      <c r="K186" t="n">
        <v>-1</v>
      </c>
      <c r="L186">
        <f>HYPERLINK("https://www.defined.fi/sol/3Lc1Cn4wMzFYqKGFngWvXiPYL8gsKcWxKFnBnCCBpump?maker=2MbgWbgvXfDfAqCzHj4ur4eWJSZjcsfXC2Zg2BhKnMjR","https://www.defined.fi/sol/3Lc1Cn4wMzFYqKGFngWvXiPYL8gsKcWxKFnBnCCBpump?maker=2MbgWbgvXfDfAqCzHj4ur4eWJSZjcsfXC2Zg2BhKnMjR")</f>
        <v/>
      </c>
      <c r="M186">
        <f>HYPERLINK("https://dexscreener.com/solana/3Lc1Cn4wMzFYqKGFngWvXiPYL8gsKcWxKFnBnCCBpump?maker=2MbgWbgvXfDfAqCzHj4ur4eWJSZjcsfXC2Zg2BhKnMjR","https://dexscreener.com/solana/3Lc1Cn4wMzFYqKGFngWvXiPYL8gsKcWxKFnBnCCBpump?maker=2MbgWbgvXfDfAqCzHj4ur4eWJSZjcsfXC2Zg2BhKnMjR")</f>
        <v/>
      </c>
    </row>
    <row r="187">
      <c r="A187" t="inlineStr">
        <is>
          <t>3PC3YS5QatuoFKdY2wqWLSiRj4bdZEr5TtjxWtqZpump</t>
        </is>
      </c>
      <c r="B187" t="inlineStr">
        <is>
          <t>r/gustav</t>
        </is>
      </c>
      <c r="C187" t="n">
        <v>43</v>
      </c>
      <c r="D187" t="n">
        <v>-6.17</v>
      </c>
      <c r="E187" t="n">
        <v>-0.47</v>
      </c>
      <c r="F187" t="n">
        <v>13.28</v>
      </c>
      <c r="G187" t="n">
        <v>7.06</v>
      </c>
      <c r="H187" t="n">
        <v>0</v>
      </c>
      <c r="I187" t="n">
        <v>0</v>
      </c>
      <c r="J187" t="n">
        <v>-1</v>
      </c>
      <c r="K187" t="n">
        <v>-1</v>
      </c>
      <c r="L187">
        <f>HYPERLINK("https://www.defined.fi/sol/3PC3YS5QatuoFKdY2wqWLSiRj4bdZEr5TtjxWtqZpump?maker=2MbgWbgvXfDfAqCzHj4ur4eWJSZjcsfXC2Zg2BhKnMjR","https://www.defined.fi/sol/3PC3YS5QatuoFKdY2wqWLSiRj4bdZEr5TtjxWtqZpump?maker=2MbgWbgvXfDfAqCzHj4ur4eWJSZjcsfXC2Zg2BhKnMjR")</f>
        <v/>
      </c>
      <c r="M187">
        <f>HYPERLINK("https://dexscreener.com/solana/3PC3YS5QatuoFKdY2wqWLSiRj4bdZEr5TtjxWtqZpump?maker=2MbgWbgvXfDfAqCzHj4ur4eWJSZjcsfXC2Zg2BhKnMjR","https://dexscreener.com/solana/3PC3YS5QatuoFKdY2wqWLSiRj4bdZEr5TtjxWtqZpump?maker=2MbgWbgvXfDfAqCzHj4ur4eWJSZjcsfXC2Zg2BhKnMjR")</f>
        <v/>
      </c>
    </row>
    <row r="188">
      <c r="A188" t="inlineStr">
        <is>
          <t>6fuzUuqHtCs33ZStcsVGqEpWAkRrywmCjG6Vy1CNpump</t>
        </is>
      </c>
      <c r="B188" t="inlineStr">
        <is>
          <t>$GMEC</t>
        </is>
      </c>
      <c r="C188" t="n">
        <v>43</v>
      </c>
      <c r="D188" t="n">
        <v>-2.66</v>
      </c>
      <c r="E188" t="n">
        <v>-0.58</v>
      </c>
      <c r="F188" t="n">
        <v>4.58</v>
      </c>
      <c r="G188" t="n">
        <v>1.92</v>
      </c>
      <c r="H188" t="n">
        <v>0</v>
      </c>
      <c r="I188" t="n">
        <v>0</v>
      </c>
      <c r="J188" t="n">
        <v>-1</v>
      </c>
      <c r="K188" t="n">
        <v>-1</v>
      </c>
      <c r="L188">
        <f>HYPERLINK("https://www.defined.fi/sol/6fuzUuqHtCs33ZStcsVGqEpWAkRrywmCjG6Vy1CNpump?maker=2MbgWbgvXfDfAqCzHj4ur4eWJSZjcsfXC2Zg2BhKnMjR","https://www.defined.fi/sol/6fuzUuqHtCs33ZStcsVGqEpWAkRrywmCjG6Vy1CNpump?maker=2MbgWbgvXfDfAqCzHj4ur4eWJSZjcsfXC2Zg2BhKnMjR")</f>
        <v/>
      </c>
      <c r="M188">
        <f>HYPERLINK("https://dexscreener.com/solana/6fuzUuqHtCs33ZStcsVGqEpWAkRrywmCjG6Vy1CNpump?maker=2MbgWbgvXfDfAqCzHj4ur4eWJSZjcsfXC2Zg2BhKnMjR","https://dexscreener.com/solana/6fuzUuqHtCs33ZStcsVGqEpWAkRrywmCjG6Vy1CNpump?maker=2MbgWbgvXfDfAqCzHj4ur4eWJSZjcsfXC2Zg2BhKnMjR")</f>
        <v/>
      </c>
    </row>
    <row r="189">
      <c r="A189" t="inlineStr">
        <is>
          <t>KPwL67ajLFizX691fM65qVkN7EGWhQBVapFR6Ejpump</t>
        </is>
      </c>
      <c r="B189" t="inlineStr">
        <is>
          <t>NUG</t>
        </is>
      </c>
      <c r="C189" t="n">
        <v>44</v>
      </c>
      <c r="D189" t="n">
        <v>-1.03</v>
      </c>
      <c r="E189" t="n">
        <v>-0.64</v>
      </c>
      <c r="F189" t="n">
        <v>1.62</v>
      </c>
      <c r="G189" t="n">
        <v>0.593</v>
      </c>
      <c r="H189" t="n">
        <v>0</v>
      </c>
      <c r="I189" t="n">
        <v>0</v>
      </c>
      <c r="J189" t="n">
        <v>-1</v>
      </c>
      <c r="K189" t="n">
        <v>-1</v>
      </c>
      <c r="L189">
        <f>HYPERLINK("https://www.defined.fi/sol/KPwL67ajLFizX691fM65qVkN7EGWhQBVapFR6Ejpump?maker=2MbgWbgvXfDfAqCzHj4ur4eWJSZjcsfXC2Zg2BhKnMjR","https://www.defined.fi/sol/KPwL67ajLFizX691fM65qVkN7EGWhQBVapFR6Ejpump?maker=2MbgWbgvXfDfAqCzHj4ur4eWJSZjcsfXC2Zg2BhKnMjR")</f>
        <v/>
      </c>
      <c r="M189">
        <f>HYPERLINK("https://dexscreener.com/solana/KPwL67ajLFizX691fM65qVkN7EGWhQBVapFR6Ejpump?maker=2MbgWbgvXfDfAqCzHj4ur4eWJSZjcsfXC2Zg2BhKnMjR","https://dexscreener.com/solana/KPwL67ajLFizX691fM65qVkN7EGWhQBVapFR6Ejpump?maker=2MbgWbgvXfDfAqCzHj4ur4eWJSZjcsfXC2Zg2BhKnMjR")</f>
        <v/>
      </c>
    </row>
    <row r="190">
      <c r="A190" t="inlineStr">
        <is>
          <t>7wFuihZVQFeHzFJ86okbirxqqgi72z8PzzZsp81TyYJj</t>
        </is>
      </c>
      <c r="B190" t="inlineStr">
        <is>
          <t>IIWII</t>
        </is>
      </c>
      <c r="C190" t="n">
        <v>44</v>
      </c>
      <c r="D190" t="n">
        <v>-0.012</v>
      </c>
      <c r="E190" t="n">
        <v>-0.03</v>
      </c>
      <c r="F190" t="n">
        <v>0.402</v>
      </c>
      <c r="G190" t="n">
        <v>0.39</v>
      </c>
      <c r="H190" t="n">
        <v>0</v>
      </c>
      <c r="I190" t="n">
        <v>0</v>
      </c>
      <c r="J190" t="n">
        <v>-1</v>
      </c>
      <c r="K190" t="n">
        <v>-1</v>
      </c>
      <c r="L190">
        <f>HYPERLINK("https://www.defined.fi/sol/7wFuihZVQFeHzFJ86okbirxqqgi72z8PzzZsp81TyYJj?maker=2MbgWbgvXfDfAqCzHj4ur4eWJSZjcsfXC2Zg2BhKnMjR","https://www.defined.fi/sol/7wFuihZVQFeHzFJ86okbirxqqgi72z8PzzZsp81TyYJj?maker=2MbgWbgvXfDfAqCzHj4ur4eWJSZjcsfXC2Zg2BhKnMjR")</f>
        <v/>
      </c>
      <c r="M190">
        <f>HYPERLINK("https://dexscreener.com/solana/7wFuihZVQFeHzFJ86okbirxqqgi72z8PzzZsp81TyYJj?maker=2MbgWbgvXfDfAqCzHj4ur4eWJSZjcsfXC2Zg2BhKnMjR","https://dexscreener.com/solana/7wFuihZVQFeHzFJ86okbirxqqgi72z8PzzZsp81TyYJj?maker=2MbgWbgvXfDfAqCzHj4ur4eWJSZjcsfXC2Zg2BhKnMjR")</f>
        <v/>
      </c>
    </row>
    <row r="191">
      <c r="A191" t="inlineStr">
        <is>
          <t>F7Hwf8ib5DVCoiuyGr618Y3gon429Rnd1r5F9R5upump</t>
        </is>
      </c>
      <c r="B191" t="inlineStr">
        <is>
          <t>WORK</t>
        </is>
      </c>
      <c r="C191" t="n">
        <v>44</v>
      </c>
      <c r="D191" t="n">
        <v>-0.488</v>
      </c>
      <c r="E191" t="n">
        <v>-0.02</v>
      </c>
      <c r="F191" t="n">
        <v>23.31</v>
      </c>
      <c r="G191" t="n">
        <v>22.73</v>
      </c>
      <c r="H191" t="n">
        <v>0</v>
      </c>
      <c r="I191" t="n">
        <v>0</v>
      </c>
      <c r="J191" t="n">
        <v>-1</v>
      </c>
      <c r="K191" t="n">
        <v>-1</v>
      </c>
      <c r="L191">
        <f>HYPERLINK("https://www.defined.fi/sol/F7Hwf8ib5DVCoiuyGr618Y3gon429Rnd1r5F9R5upump?maker=2MbgWbgvXfDfAqCzHj4ur4eWJSZjcsfXC2Zg2BhKnMjR","https://www.defined.fi/sol/F7Hwf8ib5DVCoiuyGr618Y3gon429Rnd1r5F9R5upump?maker=2MbgWbgvXfDfAqCzHj4ur4eWJSZjcsfXC2Zg2BhKnMjR")</f>
        <v/>
      </c>
      <c r="M191">
        <f>HYPERLINK("https://dexscreener.com/solana/F7Hwf8ib5DVCoiuyGr618Y3gon429Rnd1r5F9R5upump?maker=2MbgWbgvXfDfAqCzHj4ur4eWJSZjcsfXC2Zg2BhKnMjR","https://dexscreener.com/solana/F7Hwf8ib5DVCoiuyGr618Y3gon429Rnd1r5F9R5upump?maker=2MbgWbgvXfDfAqCzHj4ur4eWJSZjcsfXC2Zg2BhKnMjR")</f>
        <v/>
      </c>
    </row>
    <row r="192">
      <c r="A192" t="inlineStr">
        <is>
          <t>Ruzpnr8pm8RgezhSfdE5wxgBE8bU3EPKi6GYjWhpump</t>
        </is>
      </c>
      <c r="B192" t="inlineStr">
        <is>
          <t>FluxBlink</t>
        </is>
      </c>
      <c r="C192" t="n">
        <v>44</v>
      </c>
      <c r="D192" t="n">
        <v>-0.573</v>
      </c>
      <c r="E192" t="n">
        <v>-0.7</v>
      </c>
      <c r="F192" t="n">
        <v>0.8159999999999999</v>
      </c>
      <c r="G192" t="n">
        <v>0.243</v>
      </c>
      <c r="H192" t="n">
        <v>0</v>
      </c>
      <c r="I192" t="n">
        <v>0</v>
      </c>
      <c r="J192" t="n">
        <v>-1</v>
      </c>
      <c r="K192" t="n">
        <v>-1</v>
      </c>
      <c r="L192">
        <f>HYPERLINK("https://www.defined.fi/sol/Ruzpnr8pm8RgezhSfdE5wxgBE8bU3EPKi6GYjWhpump?maker=2MbgWbgvXfDfAqCzHj4ur4eWJSZjcsfXC2Zg2BhKnMjR","https://www.defined.fi/sol/Ruzpnr8pm8RgezhSfdE5wxgBE8bU3EPKi6GYjWhpump?maker=2MbgWbgvXfDfAqCzHj4ur4eWJSZjcsfXC2Zg2BhKnMjR")</f>
        <v/>
      </c>
      <c r="M192">
        <f>HYPERLINK("https://dexscreener.com/solana/Ruzpnr8pm8RgezhSfdE5wxgBE8bU3EPKi6GYjWhpump?maker=2MbgWbgvXfDfAqCzHj4ur4eWJSZjcsfXC2Zg2BhKnMjR","https://dexscreener.com/solana/Ruzpnr8pm8RgezhSfdE5wxgBE8bU3EPKi6GYjWhpump?maker=2MbgWbgvXfDfAqCzHj4ur4eWJSZjcsfXC2Zg2BhKnMjR")</f>
        <v/>
      </c>
    </row>
    <row r="193">
      <c r="A193" t="inlineStr">
        <is>
          <t>6YMHGSQjueLaUkAMH2SLdGUTZtQUaRbgFx9r1vaWpump</t>
        </is>
      </c>
      <c r="B193" t="inlineStr">
        <is>
          <t>MLG</t>
        </is>
      </c>
      <c r="C193" t="n">
        <v>44</v>
      </c>
      <c r="D193" t="n">
        <v>0</v>
      </c>
      <c r="E193" t="n">
        <v>0</v>
      </c>
      <c r="F193" t="n">
        <v>1.07</v>
      </c>
      <c r="G193" t="n">
        <v>0</v>
      </c>
      <c r="H193" t="n">
        <v>0</v>
      </c>
      <c r="I193" t="n">
        <v>0</v>
      </c>
      <c r="J193" t="n">
        <v>-1</v>
      </c>
      <c r="K193" t="n">
        <v>-1</v>
      </c>
      <c r="L193">
        <f>HYPERLINK("https://www.defined.fi/sol/6YMHGSQjueLaUkAMH2SLdGUTZtQUaRbgFx9r1vaWpump?maker=2MbgWbgvXfDfAqCzHj4ur4eWJSZjcsfXC2Zg2BhKnMjR","https://www.defined.fi/sol/6YMHGSQjueLaUkAMH2SLdGUTZtQUaRbgFx9r1vaWpump?maker=2MbgWbgvXfDfAqCzHj4ur4eWJSZjcsfXC2Zg2BhKnMjR")</f>
        <v/>
      </c>
      <c r="M193">
        <f>HYPERLINK("https://dexscreener.com/solana/6YMHGSQjueLaUkAMH2SLdGUTZtQUaRbgFx9r1vaWpump?maker=2MbgWbgvXfDfAqCzHj4ur4eWJSZjcsfXC2Zg2BhKnMjR","https://dexscreener.com/solana/6YMHGSQjueLaUkAMH2SLdGUTZtQUaRbgFx9r1vaWpump?maker=2MbgWbgvXfDfAqCzHj4ur4eWJSZjcsfXC2Zg2BhKnMjR")</f>
        <v/>
      </c>
    </row>
    <row r="194">
      <c r="A194" t="inlineStr">
        <is>
          <t>wzpeUomX2VNiswbyYMLqYsdN4nNFZSobNs5xuR7shit</t>
        </is>
      </c>
      <c r="B194" t="inlineStr">
        <is>
          <t>SHIT</t>
        </is>
      </c>
      <c r="C194" t="n">
        <v>44</v>
      </c>
      <c r="D194" t="n">
        <v>8.6</v>
      </c>
      <c r="E194" t="n">
        <v>0.33</v>
      </c>
      <c r="F194" t="n">
        <v>25.08</v>
      </c>
      <c r="G194" t="n">
        <v>37.94</v>
      </c>
      <c r="H194" t="n">
        <v>0</v>
      </c>
      <c r="I194" t="n">
        <v>0</v>
      </c>
      <c r="J194" t="n">
        <v>-1</v>
      </c>
      <c r="K194" t="n">
        <v>-1</v>
      </c>
      <c r="L194">
        <f>HYPERLINK("https://www.defined.fi/sol/wzpeUomX2VNiswbyYMLqYsdN4nNFZSobNs5xuR7shit?maker=2MbgWbgvXfDfAqCzHj4ur4eWJSZjcsfXC2Zg2BhKnMjR","https://www.defined.fi/sol/wzpeUomX2VNiswbyYMLqYsdN4nNFZSobNs5xuR7shit?maker=2MbgWbgvXfDfAqCzHj4ur4eWJSZjcsfXC2Zg2BhKnMjR")</f>
        <v/>
      </c>
      <c r="M194">
        <f>HYPERLINK("https://dexscreener.com/solana/wzpeUomX2VNiswbyYMLqYsdN4nNFZSobNs5xuR7shit?maker=2MbgWbgvXfDfAqCzHj4ur4eWJSZjcsfXC2Zg2BhKnMjR","https://dexscreener.com/solana/wzpeUomX2VNiswbyYMLqYsdN4nNFZSobNs5xuR7shit?maker=2MbgWbgvXfDfAqCzHj4ur4eWJSZjcsfXC2Zg2BhKnMjR")</f>
        <v/>
      </c>
    </row>
    <row r="195">
      <c r="A195" t="inlineStr">
        <is>
          <t>DPaQfq5sFnoqw2Sh9WMmmASFL9LNu6RdtDqwE1tab2tB</t>
        </is>
      </c>
      <c r="B195" t="inlineStr">
        <is>
          <t>SKBDI</t>
        </is>
      </c>
      <c r="C195" t="n">
        <v>45</v>
      </c>
      <c r="D195" t="n">
        <v>6.73</v>
      </c>
      <c r="E195" t="n">
        <v>0.04</v>
      </c>
      <c r="F195" t="n">
        <v>157</v>
      </c>
      <c r="G195" t="n">
        <v>163.38</v>
      </c>
      <c r="H195" t="n">
        <v>0</v>
      </c>
      <c r="I195" t="n">
        <v>0</v>
      </c>
      <c r="J195" t="n">
        <v>-1</v>
      </c>
      <c r="K195" t="n">
        <v>-1</v>
      </c>
      <c r="L195">
        <f>HYPERLINK("https://www.defined.fi/sol/DPaQfq5sFnoqw2Sh9WMmmASFL9LNu6RdtDqwE1tab2tB?maker=2MbgWbgvXfDfAqCzHj4ur4eWJSZjcsfXC2Zg2BhKnMjR","https://www.defined.fi/sol/DPaQfq5sFnoqw2Sh9WMmmASFL9LNu6RdtDqwE1tab2tB?maker=2MbgWbgvXfDfAqCzHj4ur4eWJSZjcsfXC2Zg2BhKnMjR")</f>
        <v/>
      </c>
      <c r="M195">
        <f>HYPERLINK("https://dexscreener.com/solana/DPaQfq5sFnoqw2Sh9WMmmASFL9LNu6RdtDqwE1tab2tB?maker=2MbgWbgvXfDfAqCzHj4ur4eWJSZjcsfXC2Zg2BhKnMjR","https://dexscreener.com/solana/DPaQfq5sFnoqw2Sh9WMmmASFL9LNu6RdtDqwE1tab2tB?maker=2MbgWbgvXfDfAqCzHj4ur4eWJSZjcsfXC2Zg2BhKnMjR")</f>
        <v/>
      </c>
    </row>
    <row r="196">
      <c r="A196" t="inlineStr">
        <is>
          <t>WQAHxaETouQr2pDnW7rELVHJ5jY6T794qWBTFCrpyDF</t>
        </is>
      </c>
      <c r="B196" t="inlineStr">
        <is>
          <t>WOAH</t>
        </is>
      </c>
      <c r="C196" t="n">
        <v>45</v>
      </c>
      <c r="D196" t="n">
        <v>0</v>
      </c>
      <c r="E196" t="n">
        <v>-1</v>
      </c>
      <c r="F196" t="n">
        <v>2.51</v>
      </c>
      <c r="G196" t="n">
        <v>0</v>
      </c>
      <c r="H196" t="n">
        <v>0</v>
      </c>
      <c r="I196" t="n">
        <v>0</v>
      </c>
      <c r="J196" t="n">
        <v>-1</v>
      </c>
      <c r="K196" t="n">
        <v>-1</v>
      </c>
      <c r="L196">
        <f>HYPERLINK("https://www.defined.fi/sol/WQAHxaETouQr2pDnW7rELVHJ5jY6T794qWBTFCrpyDF?maker=2MbgWbgvXfDfAqCzHj4ur4eWJSZjcsfXC2Zg2BhKnMjR","https://www.defined.fi/sol/WQAHxaETouQr2pDnW7rELVHJ5jY6T794qWBTFCrpyDF?maker=2MbgWbgvXfDfAqCzHj4ur4eWJSZjcsfXC2Zg2BhKnMjR")</f>
        <v/>
      </c>
      <c r="M196">
        <f>HYPERLINK("https://dexscreener.com/solana/WQAHxaETouQr2pDnW7rELVHJ5jY6T794qWBTFCrpyDF?maker=2MbgWbgvXfDfAqCzHj4ur4eWJSZjcsfXC2Zg2BhKnMjR","https://dexscreener.com/solana/WQAHxaETouQr2pDnW7rELVHJ5jY6T794qWBTFCrpyDF?maker=2MbgWbgvXfDfAqCzHj4ur4eWJSZjcsfXC2Zg2BhKnMjR")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2024-10-20T15:37:40Z</dcterms:created>
  <dcterms:modified xsi:type="dcterms:W3CDTF">2024-10-20T15:37:40Z</dcterms:modified>
</cp:coreProperties>
</file>